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Pro-forma income-exp" sheetId="1" r:id="rId1"/>
    <sheet name="breakeven" sheetId="2" r:id="rId2"/>
    <sheet name="Loan Table" sheetId="4" r:id="rId3"/>
    <sheet name="Balance sheet" sheetId="3" r:id="rId4"/>
    <sheet name="gift shop listing" sheetId="5" r:id="rId5"/>
    <sheet name="Sheet1" sheetId="6" r:id="rId6"/>
  </sheets>
  <externalReferences>
    <externalReference r:id="rId7"/>
    <externalReference r:id="rId8"/>
  </externalReferences>
  <definedNames>
    <definedName name="Annual_interest_rate">'Loan Table'!$D$8</definedName>
    <definedName name="Beg.Bal">IF('Loan Table'!XFC1&lt;&gt;"",'Loan Table'!D1048576,"")</definedName>
    <definedName name="Calculated_payment">'Loan Table'!$D$14</definedName>
    <definedName name="Cum.Interest">IF('Loan Table'!XEY1&lt;&gt;"",'Loan Table'!A1048576+'Loan Table'!XFB1,"")</definedName>
    <definedName name="date">IF('Loan Table'!XFD1&lt;&gt;"",DATE(YEAR(First_payment_due),MONTH(First_payment_due)+('Loan Table'!XFD1-1)*12/Payments_per_year,DAY(First_payment_due)),"")</definedName>
    <definedName name="Ending.Balance">IF('Loan Table'!XEZ1&lt;&gt;"",'Loan Table'!XFB1-'Loan Table'!XFD1,"")</definedName>
    <definedName name="Entered_payment">'Loan Table'!$D$13</definedName>
    <definedName name="First_payment_due">'Loan Table'!$D$11</definedName>
    <definedName name="First_payment_no">'Loan Table'!$D$17</definedName>
    <definedName name="Interest">IF('Loan Table'!XFB1&lt;&gt;"",'Loan Table'!XFD1*Periodic_rate,"")</definedName>
    <definedName name="Loan">'Loan Table'!$D$13</definedName>
    <definedName name="Loan_amount">'Loan Table'!$D$7</definedName>
    <definedName name="payment.Num">IF(OR('Loan Table'!A1048576="",'Loan Table'!A1048576=Total_payments),"",'Loan Table'!A1048576+1)</definedName>
    <definedName name="Payments_per_year">'Loan Table'!$D$10</definedName>
    <definedName name="Periodic_rate">Annual_interest_rate/Payments_per_year</definedName>
    <definedName name="Pmt_to_use">'Loan Table'!$D$16</definedName>
    <definedName name="Principal">IF('Loan Table'!XFA1&lt;&gt;"",MIN('Loan Table'!XFC1,Pmt_to_use-'Loan Table'!XFD1),"")</definedName>
    <definedName name="Show.Date">IF('Loan Table'!XFD1&lt;&gt;"",DATE(YEAR(First_payment_due),MONTH(First_payment_due)+('Loan Table'!XFD1-1)*12/Payments_per_year,DAY(First_payment_due)),"")</definedName>
    <definedName name="Table_beg_bal">'Loan Table'!$H$16</definedName>
    <definedName name="Table_prior_interest">'Loan Table'!$H$17</definedName>
    <definedName name="Term_in_years">'Loan Table'!$D$9</definedName>
    <definedName name="Total_payments">Payments_per_year*Term_in_years</definedName>
  </definedNames>
  <calcPr calcId="125725"/>
</workbook>
</file>

<file path=xl/calcChain.xml><?xml version="1.0" encoding="utf-8"?>
<calcChain xmlns="http://schemas.openxmlformats.org/spreadsheetml/2006/main">
  <c r="AR42" i="1"/>
  <c r="AQ42"/>
  <c r="AL15"/>
  <c r="AL26"/>
  <c r="AL30"/>
  <c r="AL29"/>
  <c r="AL7"/>
  <c r="AL6"/>
  <c r="AL50"/>
  <c r="AL51"/>
  <c r="I63" i="3"/>
  <c r="J63"/>
  <c r="AG25" i="1"/>
  <c r="AM25"/>
  <c r="AG26"/>
  <c r="AM26"/>
  <c r="AH8"/>
  <c r="AI8"/>
  <c r="AM8"/>
  <c r="AO25"/>
  <c r="AO26"/>
  <c r="AJ33"/>
  <c r="AI35"/>
  <c r="AO35"/>
  <c r="AN24"/>
  <c r="AN25"/>
  <c r="AN26"/>
  <c r="AN35"/>
  <c r="AM35"/>
  <c r="AH6"/>
  <c r="AH7"/>
  <c r="AH13"/>
  <c r="AL25"/>
  <c r="AL35"/>
  <c r="AQ33"/>
  <c r="AK22"/>
  <c r="AI13"/>
  <c r="AH10"/>
  <c r="AL10"/>
  <c r="AH9"/>
  <c r="AI9"/>
  <c r="AI7"/>
  <c r="AM7"/>
  <c r="AK30"/>
  <c r="AK29"/>
  <c r="AK28"/>
  <c r="AK27"/>
  <c r="AK26"/>
  <c r="AK25"/>
  <c r="L20"/>
  <c r="M20"/>
  <c r="G14"/>
  <c r="W21"/>
  <c r="X21"/>
  <c r="W22"/>
  <c r="X22"/>
  <c r="G19"/>
  <c r="G20"/>
  <c r="G21"/>
  <c r="G26"/>
  <c r="F83" i="3"/>
  <c r="G83" s="1"/>
  <c r="H83" s="1"/>
  <c r="G27" i="1"/>
  <c r="F84" i="3"/>
  <c r="G84" s="1"/>
  <c r="H84" s="1"/>
  <c r="F94"/>
  <c r="G94"/>
  <c r="H94" s="1"/>
  <c r="F93"/>
  <c r="G93" s="1"/>
  <c r="H93" s="1"/>
  <c r="F92"/>
  <c r="G92"/>
  <c r="H92" s="1"/>
  <c r="F90"/>
  <c r="G90" s="1"/>
  <c r="H90" s="1"/>
  <c r="F89"/>
  <c r="G89"/>
  <c r="H89" s="1"/>
  <c r="G31" i="1"/>
  <c r="F88" i="3"/>
  <c r="G88"/>
  <c r="H88" s="1"/>
  <c r="F87"/>
  <c r="G87" s="1"/>
  <c r="H87" s="1"/>
  <c r="F86"/>
  <c r="G86"/>
  <c r="H86" s="1"/>
  <c r="G28" i="1"/>
  <c r="F85" i="3"/>
  <c r="G85"/>
  <c r="H85" s="1"/>
  <c r="F82"/>
  <c r="G82" s="1"/>
  <c r="H82" s="1"/>
  <c r="F80"/>
  <c r="G80"/>
  <c r="H80" s="1"/>
  <c r="F79"/>
  <c r="G79" s="1"/>
  <c r="H79" s="1"/>
  <c r="F78"/>
  <c r="G78"/>
  <c r="H78" s="1"/>
  <c r="F77"/>
  <c r="G77" s="1"/>
  <c r="H77" s="1"/>
  <c r="F76"/>
  <c r="G76"/>
  <c r="H76" s="1"/>
  <c r="G18" i="1"/>
  <c r="F75" i="3"/>
  <c r="G75"/>
  <c r="H75" s="1"/>
  <c r="F91"/>
  <c r="G91" s="1"/>
  <c r="H91" s="1"/>
  <c r="E49"/>
  <c r="E31"/>
  <c r="E32"/>
  <c r="E34"/>
  <c r="E35"/>
  <c r="A3"/>
  <c r="H48"/>
  <c r="U24"/>
  <c r="G24" i="1"/>
  <c r="F81" i="3"/>
  <c r="G81" s="1"/>
  <c r="H81" s="1"/>
  <c r="E15"/>
  <c r="E11"/>
  <c r="E12"/>
  <c r="E13"/>
  <c r="E22"/>
  <c r="B6"/>
  <c r="E94"/>
  <c r="D94"/>
  <c r="C94"/>
  <c r="B94"/>
  <c r="E93"/>
  <c r="D93"/>
  <c r="C93"/>
  <c r="B93"/>
  <c r="E92"/>
  <c r="D92"/>
  <c r="C92"/>
  <c r="B92"/>
  <c r="E91"/>
  <c r="D91"/>
  <c r="B91"/>
  <c r="E90"/>
  <c r="D90"/>
  <c r="B90"/>
  <c r="E89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D72"/>
  <c r="C72"/>
  <c r="B72"/>
  <c r="C71"/>
  <c r="B71"/>
  <c r="E71"/>
  <c r="D71"/>
  <c r="A97"/>
  <c r="A70"/>
  <c r="A69"/>
  <c r="E37"/>
  <c r="E39"/>
  <c r="E43"/>
  <c r="E51"/>
  <c r="E53"/>
  <c r="E72"/>
  <c r="I17" i="1"/>
  <c r="F43" i="2"/>
  <c r="C65" i="3" s="1"/>
  <c r="AI6" i="1"/>
  <c r="AM6"/>
  <c r="S12"/>
  <c r="L17"/>
  <c r="F45" i="2"/>
  <c r="C66" i="3" s="1"/>
  <c r="W19" i="1"/>
  <c r="X19"/>
  <c r="W20"/>
  <c r="X20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X42"/>
  <c r="L23"/>
  <c r="M23"/>
  <c r="D14" i="4"/>
  <c r="I110" i="3" s="1"/>
  <c r="J110"/>
  <c r="L110"/>
  <c r="N110"/>
  <c r="P110"/>
  <c r="R110"/>
  <c r="H110"/>
  <c r="D17" i="4"/>
  <c r="A22"/>
  <c r="D16"/>
  <c r="H16" s="1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H24" i="2"/>
  <c r="C41"/>
  <c r="C40"/>
  <c r="C39"/>
  <c r="C38"/>
  <c r="C37"/>
  <c r="C36"/>
  <c r="C35"/>
  <c r="C34"/>
  <c r="C33"/>
  <c r="C32"/>
  <c r="C31"/>
  <c r="E28"/>
  <c r="D28"/>
  <c r="C28"/>
  <c r="B28"/>
  <c r="E27"/>
  <c r="D27"/>
  <c r="C27"/>
  <c r="B27"/>
  <c r="E26"/>
  <c r="D26"/>
  <c r="C26"/>
  <c r="B26"/>
  <c r="E25"/>
  <c r="D25"/>
  <c r="B25"/>
  <c r="E24"/>
  <c r="D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D6"/>
  <c r="C6"/>
  <c r="B6"/>
  <c r="C5"/>
  <c r="B5"/>
  <c r="D5"/>
  <c r="C3"/>
  <c r="F13"/>
  <c r="F16"/>
  <c r="F20"/>
  <c r="F21"/>
  <c r="F23"/>
  <c r="F27"/>
  <c r="F28"/>
  <c r="E5"/>
  <c r="C1"/>
  <c r="C64"/>
  <c r="C63"/>
  <c r="C62"/>
  <c r="C61"/>
  <c r="E65"/>
  <c r="J9" i="1"/>
  <c r="G63" i="2"/>
  <c r="F63"/>
  <c r="F26"/>
  <c r="F15"/>
  <c r="J8" i="1"/>
  <c r="G62" i="2"/>
  <c r="F62"/>
  <c r="E6"/>
  <c r="F9"/>
  <c r="F22"/>
  <c r="F24"/>
  <c r="F25"/>
  <c r="D31"/>
  <c r="D41"/>
  <c r="D32"/>
  <c r="D39"/>
  <c r="D38"/>
  <c r="D37"/>
  <c r="D36"/>
  <c r="D35"/>
  <c r="D34"/>
  <c r="D33"/>
  <c r="K7" i="1"/>
  <c r="J7"/>
  <c r="K10"/>
  <c r="K11"/>
  <c r="K12"/>
  <c r="K13"/>
  <c r="K14"/>
  <c r="K15"/>
  <c r="C2" i="2"/>
  <c r="H25"/>
  <c r="F10"/>
  <c r="F11"/>
  <c r="F12"/>
  <c r="F14"/>
  <c r="F17"/>
  <c r="F18"/>
  <c r="J15" i="1"/>
  <c r="J14"/>
  <c r="J13"/>
  <c r="J12"/>
  <c r="J11"/>
  <c r="J10"/>
  <c r="G9" i="4"/>
  <c r="H266"/>
  <c r="G118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G17"/>
  <c r="G16"/>
  <c r="AH11" i="1"/>
  <c r="AI11"/>
  <c r="AH12"/>
  <c r="AL12"/>
  <c r="AH14"/>
  <c r="AL14"/>
  <c r="AI14"/>
  <c r="AH15"/>
  <c r="AH16"/>
  <c r="AL16"/>
  <c r="AI16"/>
  <c r="AH17"/>
  <c r="AL17"/>
  <c r="AI17"/>
  <c r="AH18"/>
  <c r="AL18"/>
  <c r="AI18"/>
  <c r="AH19"/>
  <c r="AL19"/>
  <c r="AI19"/>
  <c r="AH20"/>
  <c r="AL20"/>
  <c r="AI20"/>
  <c r="AH21"/>
  <c r="AL21"/>
  <c r="AI21"/>
  <c r="AH22"/>
  <c r="AL22"/>
  <c r="AI22"/>
  <c r="AO23"/>
  <c r="AO24"/>
  <c r="AG27"/>
  <c r="AO27"/>
  <c r="AO28"/>
  <c r="AG29"/>
  <c r="AO29"/>
  <c r="AG30"/>
  <c r="AO30"/>
  <c r="AH34"/>
  <c r="AI34"/>
  <c r="AN27"/>
  <c r="AN28"/>
  <c r="AN29"/>
  <c r="AN30"/>
  <c r="AM27"/>
  <c r="AM28"/>
  <c r="AM29"/>
  <c r="AM30"/>
  <c r="AL28"/>
  <c r="AI36"/>
  <c r="AO36"/>
  <c r="AN36"/>
  <c r="AM36"/>
  <c r="AL36"/>
  <c r="W42"/>
  <c r="Y42"/>
  <c r="K23"/>
  <c r="J23"/>
  <c r="W24"/>
  <c r="J22"/>
  <c r="Z41"/>
  <c r="V24"/>
  <c r="U24"/>
  <c r="T24"/>
  <c r="S24"/>
  <c r="R24"/>
  <c r="Q24"/>
  <c r="P24"/>
  <c r="V42"/>
  <c r="U42"/>
  <c r="T42"/>
  <c r="S42"/>
  <c r="R42"/>
  <c r="Q42"/>
  <c r="P42"/>
  <c r="O42"/>
  <c r="O24"/>
  <c r="B3"/>
  <c r="G53"/>
  <c r="G54"/>
  <c r="G55"/>
  <c r="G56"/>
  <c r="G57"/>
  <c r="G58"/>
  <c r="B58"/>
  <c r="B57"/>
  <c r="B56"/>
  <c r="B55"/>
  <c r="B54"/>
  <c r="B53"/>
  <c r="G51"/>
  <c r="G41"/>
  <c r="X24"/>
  <c r="Z24"/>
  <c r="K22"/>
  <c r="AN32"/>
  <c r="AO32"/>
  <c r="L22"/>
  <c r="M22"/>
  <c r="M26"/>
  <c r="G15"/>
  <c r="L26"/>
  <c r="O4"/>
  <c r="Q12"/>
  <c r="R13"/>
  <c r="K17"/>
  <c r="J17"/>
  <c r="I92" i="3"/>
  <c r="J92"/>
  <c r="K92" s="1"/>
  <c r="I80"/>
  <c r="J80"/>
  <c r="K80" s="1"/>
  <c r="I88"/>
  <c r="J88"/>
  <c r="K88" s="1"/>
  <c r="I93"/>
  <c r="H103"/>
  <c r="J93"/>
  <c r="I103"/>
  <c r="K93"/>
  <c r="J103"/>
  <c r="L93"/>
  <c r="K103"/>
  <c r="M93"/>
  <c r="L103"/>
  <c r="N93"/>
  <c r="M103"/>
  <c r="O93"/>
  <c r="N103"/>
  <c r="P93"/>
  <c r="O103"/>
  <c r="Q93"/>
  <c r="P103"/>
  <c r="R93"/>
  <c r="Q103"/>
  <c r="S93"/>
  <c r="R103"/>
  <c r="S103"/>
  <c r="U93"/>
  <c r="U103" s="1"/>
  <c r="K63"/>
  <c r="L63"/>
  <c r="M63"/>
  <c r="N63"/>
  <c r="O63"/>
  <c r="P63"/>
  <c r="Q63"/>
  <c r="R63"/>
  <c r="S63"/>
  <c r="U63"/>
  <c r="H105"/>
  <c r="I91"/>
  <c r="H104"/>
  <c r="I90"/>
  <c r="C22" i="4"/>
  <c r="H17"/>
  <c r="S110" i="3"/>
  <c r="Q110"/>
  <c r="O110"/>
  <c r="M110"/>
  <c r="K110"/>
  <c r="U110" s="1"/>
  <c r="AN34" i="1"/>
  <c r="AN37"/>
  <c r="AN38"/>
  <c r="AN41"/>
  <c r="AN42"/>
  <c r="AL34"/>
  <c r="AO34"/>
  <c r="AM34"/>
  <c r="AO37"/>
  <c r="AO38"/>
  <c r="AO41"/>
  <c r="AO42"/>
  <c r="AI12"/>
  <c r="AL8"/>
  <c r="AI10"/>
  <c r="AM10"/>
  <c r="AI15"/>
  <c r="AM23"/>
  <c r="AM32"/>
  <c r="AM37"/>
  <c r="AM38"/>
  <c r="AM41"/>
  <c r="AM42"/>
  <c r="AL23"/>
  <c r="AL24"/>
  <c r="AL32"/>
  <c r="AL37"/>
  <c r="AL38"/>
  <c r="I85" i="3"/>
  <c r="J85" s="1"/>
  <c r="K85" s="1"/>
  <c r="L85" s="1"/>
  <c r="M85" s="1"/>
  <c r="N85" s="1"/>
  <c r="O85" s="1"/>
  <c r="P85" s="1"/>
  <c r="Q85" s="1"/>
  <c r="R85" s="1"/>
  <c r="S85" s="1"/>
  <c r="F19" i="2"/>
  <c r="I78" i="3"/>
  <c r="J78"/>
  <c r="K78" s="1"/>
  <c r="I76"/>
  <c r="J76"/>
  <c r="K76" s="1"/>
  <c r="I75"/>
  <c r="J75"/>
  <c r="K75" s="1"/>
  <c r="F6" i="2"/>
  <c r="G17" i="1"/>
  <c r="F72" i="3"/>
  <c r="G72"/>
  <c r="H72" s="1"/>
  <c r="Y24" i="1"/>
  <c r="I105" i="3"/>
  <c r="J91"/>
  <c r="K91" s="1"/>
  <c r="J90"/>
  <c r="I104"/>
  <c r="D22" i="4"/>
  <c r="AM24" i="1"/>
  <c r="F74" i="3"/>
  <c r="G74"/>
  <c r="H74" s="1"/>
  <c r="F8" i="2"/>
  <c r="J105" i="3"/>
  <c r="K90"/>
  <c r="J104"/>
  <c r="G22" i="4"/>
  <c r="E22"/>
  <c r="F22" s="1"/>
  <c r="C23" s="1"/>
  <c r="L90" i="3"/>
  <c r="K104"/>
  <c r="M90"/>
  <c r="N90" s="1"/>
  <c r="L104"/>
  <c r="M104"/>
  <c r="I77"/>
  <c r="J77" s="1"/>
  <c r="I82"/>
  <c r="I94"/>
  <c r="I89"/>
  <c r="J89"/>
  <c r="K89" s="1"/>
  <c r="L89" s="1"/>
  <c r="M89" s="1"/>
  <c r="N89" s="1"/>
  <c r="O89" s="1"/>
  <c r="P89" s="1"/>
  <c r="Q89" s="1"/>
  <c r="R89" s="1"/>
  <c r="S89" s="1"/>
  <c r="I87"/>
  <c r="J87" s="1"/>
  <c r="K87" s="1"/>
  <c r="L87" s="1"/>
  <c r="M87" s="1"/>
  <c r="N87" s="1"/>
  <c r="O87" s="1"/>
  <c r="P87" s="1"/>
  <c r="Q87" s="1"/>
  <c r="R87" s="1"/>
  <c r="S87" s="1"/>
  <c r="I86"/>
  <c r="J86"/>
  <c r="K86" s="1"/>
  <c r="L86" s="1"/>
  <c r="M86" s="1"/>
  <c r="N86" s="1"/>
  <c r="O86" s="1"/>
  <c r="P86" s="1"/>
  <c r="Q86" s="1"/>
  <c r="R86" s="1"/>
  <c r="S86" s="1"/>
  <c r="I84"/>
  <c r="J84"/>
  <c r="K84" s="1"/>
  <c r="L84" s="1"/>
  <c r="M84" s="1"/>
  <c r="N84" s="1"/>
  <c r="O84" s="1"/>
  <c r="P84" s="1"/>
  <c r="Q84" s="1"/>
  <c r="R84" s="1"/>
  <c r="S84" s="1"/>
  <c r="I83"/>
  <c r="J83"/>
  <c r="K83" s="1"/>
  <c r="L83" s="1"/>
  <c r="M83" s="1"/>
  <c r="N83" s="1"/>
  <c r="O83" s="1"/>
  <c r="P83" s="1"/>
  <c r="Q83" s="1"/>
  <c r="R83" s="1"/>
  <c r="S83" s="1"/>
  <c r="I81"/>
  <c r="J81" s="1"/>
  <c r="K81" s="1"/>
  <c r="L81" s="1"/>
  <c r="M81" s="1"/>
  <c r="N81" s="1"/>
  <c r="O81" s="1"/>
  <c r="P81" s="1"/>
  <c r="Q81" s="1"/>
  <c r="R81" s="1"/>
  <c r="S81" s="1"/>
  <c r="I79"/>
  <c r="J79"/>
  <c r="K79" s="1"/>
  <c r="L79" s="1"/>
  <c r="M79" s="1"/>
  <c r="N79" s="1"/>
  <c r="O79" s="1"/>
  <c r="P79" s="1"/>
  <c r="Q79" s="1"/>
  <c r="R79" s="1"/>
  <c r="S79" s="1"/>
  <c r="F5" i="2"/>
  <c r="G16" i="1"/>
  <c r="F71" i="3"/>
  <c r="F95" s="1"/>
  <c r="G38" i="1"/>
  <c r="G40"/>
  <c r="G43"/>
  <c r="M66" i="3"/>
  <c r="J66"/>
  <c r="R66"/>
  <c r="N66"/>
  <c r="K66"/>
  <c r="S66"/>
  <c r="I66"/>
  <c r="U66" s="1"/>
  <c r="O66"/>
  <c r="L66"/>
  <c r="H66"/>
  <c r="P66"/>
  <c r="Q66"/>
  <c r="F46" i="2"/>
  <c r="F44"/>
  <c r="H26"/>
  <c r="S64" i="3"/>
  <c r="S68"/>
  <c r="M64"/>
  <c r="M68"/>
  <c r="O64"/>
  <c r="O68"/>
  <c r="Q64"/>
  <c r="Q68"/>
  <c r="K64"/>
  <c r="K68"/>
  <c r="J64"/>
  <c r="J68"/>
  <c r="H64"/>
  <c r="I64"/>
  <c r="I68" s="1"/>
  <c r="N64"/>
  <c r="N68" s="1"/>
  <c r="P64"/>
  <c r="P68" s="1"/>
  <c r="R64"/>
  <c r="R68" s="1"/>
  <c r="L64"/>
  <c r="L68" s="1"/>
  <c r="G61" i="2"/>
  <c r="F61"/>
  <c r="G71" i="3"/>
  <c r="H71" s="1"/>
  <c r="F73"/>
  <c r="G73" s="1"/>
  <c r="H73" s="1"/>
  <c r="F7" i="2"/>
  <c r="F29"/>
  <c r="E38" s="1"/>
  <c r="F38" s="1"/>
  <c r="F65"/>
  <c r="D61" s="1"/>
  <c r="D65" s="1"/>
  <c r="H68" i="3"/>
  <c r="E34" i="2"/>
  <c r="F34" s="1"/>
  <c r="E36"/>
  <c r="F36" s="1"/>
  <c r="E39"/>
  <c r="F39" s="1"/>
  <c r="E37"/>
  <c r="F37" s="1"/>
  <c r="E35"/>
  <c r="F35" s="1"/>
  <c r="E33"/>
  <c r="F33" s="1"/>
  <c r="D63"/>
  <c r="H63"/>
  <c r="AL41" i="1"/>
  <c r="AL42"/>
  <c r="H35" i="2" l="1"/>
  <c r="G35"/>
  <c r="H39"/>
  <c r="G39"/>
  <c r="G34"/>
  <c r="H34"/>
  <c r="I71" i="3"/>
  <c r="H106"/>
  <c r="H95"/>
  <c r="K77"/>
  <c r="L77" s="1"/>
  <c r="M77" s="1"/>
  <c r="N77" s="1"/>
  <c r="O77" s="1"/>
  <c r="P77" s="1"/>
  <c r="Q77" s="1"/>
  <c r="R77" s="1"/>
  <c r="S77" s="1"/>
  <c r="H33" i="2"/>
  <c r="G33"/>
  <c r="H37"/>
  <c r="G37"/>
  <c r="H36"/>
  <c r="G36"/>
  <c r="H38"/>
  <c r="G38"/>
  <c r="U73" i="3"/>
  <c r="I73"/>
  <c r="J73" s="1"/>
  <c r="K73" s="1"/>
  <c r="L73" s="1"/>
  <c r="M73" s="1"/>
  <c r="N73" s="1"/>
  <c r="O73" s="1"/>
  <c r="P73" s="1"/>
  <c r="Q73" s="1"/>
  <c r="R73" s="1"/>
  <c r="S73" s="1"/>
  <c r="U68"/>
  <c r="H97"/>
  <c r="U82"/>
  <c r="D23" i="4"/>
  <c r="I74" i="3"/>
  <c r="J74" s="1"/>
  <c r="K74" s="1"/>
  <c r="L74" s="1"/>
  <c r="M74" s="1"/>
  <c r="N74" s="1"/>
  <c r="O74" s="1"/>
  <c r="P74" s="1"/>
  <c r="Q74" s="1"/>
  <c r="R74" s="1"/>
  <c r="S74" s="1"/>
  <c r="L91"/>
  <c r="K105"/>
  <c r="L88"/>
  <c r="M88" s="1"/>
  <c r="N88" s="1"/>
  <c r="O88" s="1"/>
  <c r="P88" s="1"/>
  <c r="Q88" s="1"/>
  <c r="R88" s="1"/>
  <c r="S88" s="1"/>
  <c r="L80"/>
  <c r="M80" s="1"/>
  <c r="N80" s="1"/>
  <c r="O80" s="1"/>
  <c r="P80" s="1"/>
  <c r="Q80" s="1"/>
  <c r="R80" s="1"/>
  <c r="S80" s="1"/>
  <c r="L92"/>
  <c r="M92" s="1"/>
  <c r="N92" s="1"/>
  <c r="O92" s="1"/>
  <c r="P92" s="1"/>
  <c r="Q92" s="1"/>
  <c r="R92" s="1"/>
  <c r="S92" s="1"/>
  <c r="U79"/>
  <c r="U83"/>
  <c r="U84"/>
  <c r="U86"/>
  <c r="N104"/>
  <c r="O90"/>
  <c r="U72"/>
  <c r="I72"/>
  <c r="J72" s="1"/>
  <c r="K72" s="1"/>
  <c r="L72" s="1"/>
  <c r="M72" s="1"/>
  <c r="N72" s="1"/>
  <c r="O72" s="1"/>
  <c r="P72" s="1"/>
  <c r="Q72" s="1"/>
  <c r="R72" s="1"/>
  <c r="S72" s="1"/>
  <c r="L75"/>
  <c r="M75" s="1"/>
  <c r="N75" s="1"/>
  <c r="O75" s="1"/>
  <c r="P75" s="1"/>
  <c r="Q75" s="1"/>
  <c r="R75" s="1"/>
  <c r="S75" s="1"/>
  <c r="L76"/>
  <c r="M76" s="1"/>
  <c r="N76" s="1"/>
  <c r="O76" s="1"/>
  <c r="P76" s="1"/>
  <c r="Q76" s="1"/>
  <c r="R76" s="1"/>
  <c r="S76" s="1"/>
  <c r="L78"/>
  <c r="M78" s="1"/>
  <c r="N78" s="1"/>
  <c r="O78" s="1"/>
  <c r="P78" s="1"/>
  <c r="Q78" s="1"/>
  <c r="R78" s="1"/>
  <c r="S78" s="1"/>
  <c r="D62" i="2"/>
  <c r="E31"/>
  <c r="E41"/>
  <c r="F41" s="1"/>
  <c r="E32"/>
  <c r="U64" i="3"/>
  <c r="U89"/>
  <c r="U81"/>
  <c r="U87"/>
  <c r="J94"/>
  <c r="K94" s="1"/>
  <c r="L94" s="1"/>
  <c r="M94" s="1"/>
  <c r="N94" s="1"/>
  <c r="O94" s="1"/>
  <c r="P94" s="1"/>
  <c r="Q94" s="1"/>
  <c r="R94" s="1"/>
  <c r="S94" s="1"/>
  <c r="J82"/>
  <c r="K82" s="1"/>
  <c r="L82" s="1"/>
  <c r="M82" s="1"/>
  <c r="N82" s="1"/>
  <c r="O82" s="1"/>
  <c r="P82" s="1"/>
  <c r="Q82" s="1"/>
  <c r="R82" s="1"/>
  <c r="S82" s="1"/>
  <c r="A119" i="4"/>
  <c r="C118"/>
  <c r="E118"/>
  <c r="D118"/>
  <c r="F118"/>
  <c r="U85" i="3"/>
  <c r="C119" i="4" l="1"/>
  <c r="E119"/>
  <c r="A120"/>
  <c r="D119"/>
  <c r="F119"/>
  <c r="B119"/>
  <c r="G119"/>
  <c r="G41" i="2"/>
  <c r="H41"/>
  <c r="I38"/>
  <c r="J38"/>
  <c r="J36"/>
  <c r="I36"/>
  <c r="J37"/>
  <c r="I37"/>
  <c r="J33"/>
  <c r="I33"/>
  <c r="I106" i="3"/>
  <c r="J71"/>
  <c r="I95"/>
  <c r="I97" s="1"/>
  <c r="I102" s="1"/>
  <c r="I108" s="1"/>
  <c r="I39" i="2"/>
  <c r="J39"/>
  <c r="I35"/>
  <c r="J35"/>
  <c r="H62"/>
  <c r="F32"/>
  <c r="H61"/>
  <c r="H65" s="1"/>
  <c r="F31"/>
  <c r="O104" i="3"/>
  <c r="P90"/>
  <c r="M91"/>
  <c r="L105"/>
  <c r="G23" i="4"/>
  <c r="E23"/>
  <c r="H102" i="3"/>
  <c r="H108" s="1"/>
  <c r="I34" i="2"/>
  <c r="J34"/>
  <c r="U94" i="3"/>
  <c r="U78"/>
  <c r="U76"/>
  <c r="U75"/>
  <c r="U92"/>
  <c r="U80"/>
  <c r="U88"/>
  <c r="U74"/>
  <c r="U77"/>
  <c r="H112" l="1"/>
  <c r="H114"/>
  <c r="N91"/>
  <c r="M105"/>
  <c r="J95"/>
  <c r="K71"/>
  <c r="J106"/>
  <c r="L38" i="2"/>
  <c r="M38" s="1"/>
  <c r="K38"/>
  <c r="I41"/>
  <c r="J41"/>
  <c r="A121" i="4"/>
  <c r="C120"/>
  <c r="E120"/>
  <c r="D120"/>
  <c r="F120"/>
  <c r="G120"/>
  <c r="B120"/>
  <c r="K34" i="2"/>
  <c r="L34"/>
  <c r="M34" s="1"/>
  <c r="F23" i="4"/>
  <c r="Q90" i="3"/>
  <c r="P104"/>
  <c r="H31" i="2"/>
  <c r="G31"/>
  <c r="G32"/>
  <c r="H32"/>
  <c r="K35"/>
  <c r="L35"/>
  <c r="M35" s="1"/>
  <c r="L39"/>
  <c r="M39" s="1"/>
  <c r="K39"/>
  <c r="I114" i="3"/>
  <c r="I112"/>
  <c r="L33" i="2"/>
  <c r="M33" s="1"/>
  <c r="K33"/>
  <c r="L37"/>
  <c r="M37" s="1"/>
  <c r="K37"/>
  <c r="L36"/>
  <c r="M36" s="1"/>
  <c r="K36"/>
  <c r="J31" l="1"/>
  <c r="I31"/>
  <c r="C24" i="4"/>
  <c r="C121"/>
  <c r="E121"/>
  <c r="D121"/>
  <c r="A122"/>
  <c r="F121"/>
  <c r="B121"/>
  <c r="G121"/>
  <c r="K106" i="3"/>
  <c r="K95"/>
  <c r="K97" s="1"/>
  <c r="K102" s="1"/>
  <c r="K108" s="1"/>
  <c r="L71"/>
  <c r="N105"/>
  <c r="O91"/>
  <c r="J32" i="2"/>
  <c r="I32"/>
  <c r="Q104" i="3"/>
  <c r="R90"/>
  <c r="K41" i="2"/>
  <c r="L41"/>
  <c r="M41" s="1"/>
  <c r="J97" i="3"/>
  <c r="L32" i="2" l="1"/>
  <c r="M32" s="1"/>
  <c r="K32"/>
  <c r="P91" i="3"/>
  <c r="O105"/>
  <c r="K112"/>
  <c r="K114"/>
  <c r="D24" i="4"/>
  <c r="L31" i="2"/>
  <c r="M31" s="1"/>
  <c r="K31"/>
  <c r="J102" i="3"/>
  <c r="J108" s="1"/>
  <c r="S90"/>
  <c r="S104" s="1"/>
  <c r="R104"/>
  <c r="U90"/>
  <c r="U104" s="1"/>
  <c r="L106"/>
  <c r="M71"/>
  <c r="L95"/>
  <c r="A123" i="4"/>
  <c r="C122"/>
  <c r="E122"/>
  <c r="D122"/>
  <c r="F122"/>
  <c r="G122"/>
  <c r="B122"/>
  <c r="C123" l="1"/>
  <c r="E123"/>
  <c r="A124"/>
  <c r="D123"/>
  <c r="F123"/>
  <c r="B123"/>
  <c r="G123"/>
  <c r="M95" i="3"/>
  <c r="M97" s="1"/>
  <c r="M102" s="1"/>
  <c r="M108" s="1"/>
  <c r="M106"/>
  <c r="N71"/>
  <c r="J112"/>
  <c r="J114"/>
  <c r="E24" i="4"/>
  <c r="G24"/>
  <c r="P105" i="3"/>
  <c r="Q91"/>
  <c r="L97"/>
  <c r="M112" l="1"/>
  <c r="M114"/>
  <c r="Q105"/>
  <c r="R91"/>
  <c r="F24" i="4"/>
  <c r="N95" i="3"/>
  <c r="N106"/>
  <c r="O71"/>
  <c r="L102"/>
  <c r="L108" s="1"/>
  <c r="A125" i="4"/>
  <c r="C124"/>
  <c r="E124"/>
  <c r="D124"/>
  <c r="F124"/>
  <c r="G124"/>
  <c r="B124"/>
  <c r="L112" i="3" l="1"/>
  <c r="L114"/>
  <c r="C25" i="4"/>
  <c r="O95" i="3"/>
  <c r="O97" s="1"/>
  <c r="O102" s="1"/>
  <c r="O106"/>
  <c r="P71"/>
  <c r="N97"/>
  <c r="S91"/>
  <c r="R105"/>
  <c r="C125" i="4"/>
  <c r="E125"/>
  <c r="D125"/>
  <c r="A126"/>
  <c r="F125"/>
  <c r="B125"/>
  <c r="G125"/>
  <c r="A127" l="1"/>
  <c r="C126"/>
  <c r="E126"/>
  <c r="D126"/>
  <c r="F126"/>
  <c r="G126"/>
  <c r="B126"/>
  <c r="S105" i="3"/>
  <c r="U91"/>
  <c r="U105" s="1"/>
  <c r="N102"/>
  <c r="N108" s="1"/>
  <c r="D25" i="4"/>
  <c r="P95" i="3"/>
  <c r="P97" s="1"/>
  <c r="P102" s="1"/>
  <c r="P108" s="1"/>
  <c r="P106"/>
  <c r="Q71"/>
  <c r="O108"/>
  <c r="P114" l="1"/>
  <c r="P112"/>
  <c r="E25" i="4"/>
  <c r="G25"/>
  <c r="N112" i="3"/>
  <c r="N114"/>
  <c r="O114"/>
  <c r="O112"/>
  <c r="Q95"/>
  <c r="Q97" s="1"/>
  <c r="Q102" s="1"/>
  <c r="Q108" s="1"/>
  <c r="Q106"/>
  <c r="R71"/>
  <c r="C127" i="4"/>
  <c r="E127"/>
  <c r="A128"/>
  <c r="D127"/>
  <c r="F127"/>
  <c r="B127"/>
  <c r="G127"/>
  <c r="R95" i="3" l="1"/>
  <c r="R97" s="1"/>
  <c r="R102" s="1"/>
  <c r="R108" s="1"/>
  <c r="R106"/>
  <c r="S71"/>
  <c r="Q112"/>
  <c r="Q114"/>
  <c r="F25" i="4"/>
  <c r="A129"/>
  <c r="C128"/>
  <c r="E128"/>
  <c r="D128"/>
  <c r="F128"/>
  <c r="G128"/>
  <c r="B128"/>
  <c r="C129" l="1"/>
  <c r="E129"/>
  <c r="D129"/>
  <c r="A130"/>
  <c r="F129"/>
  <c r="B129"/>
  <c r="G129"/>
  <c r="C26"/>
  <c r="S95" i="3"/>
  <c r="S106"/>
  <c r="U71"/>
  <c r="U106" s="1"/>
  <c r="R114"/>
  <c r="R112"/>
  <c r="D26" i="4" l="1"/>
  <c r="A131"/>
  <c r="C130"/>
  <c r="E130"/>
  <c r="D130"/>
  <c r="F130"/>
  <c r="G130"/>
  <c r="B130"/>
  <c r="S97" i="3"/>
  <c r="U95"/>
  <c r="H117" i="4"/>
  <c r="S102" i="3" l="1"/>
  <c r="S108" s="1"/>
  <c r="U97"/>
  <c r="U102" s="1"/>
  <c r="U108" s="1"/>
  <c r="H118" i="4"/>
  <c r="I118" s="1"/>
  <c r="E26"/>
  <c r="G26"/>
  <c r="C131"/>
  <c r="E131"/>
  <c r="A132"/>
  <c r="D131"/>
  <c r="F131"/>
  <c r="B131"/>
  <c r="G131"/>
  <c r="A133" l="1"/>
  <c r="C132"/>
  <c r="E132"/>
  <c r="D132"/>
  <c r="F132"/>
  <c r="G132"/>
  <c r="B132"/>
  <c r="S112" i="3"/>
  <c r="S114"/>
  <c r="H119" i="4"/>
  <c r="I119" s="1"/>
  <c r="F26"/>
  <c r="U114" i="3"/>
  <c r="U112"/>
  <c r="C27" i="4" l="1"/>
  <c r="H120"/>
  <c r="I120" s="1"/>
  <c r="C133"/>
  <c r="E133"/>
  <c r="D133"/>
  <c r="A134"/>
  <c r="F133"/>
  <c r="B133"/>
  <c r="G133"/>
  <c r="A135" l="1"/>
  <c r="C134"/>
  <c r="E134"/>
  <c r="D134"/>
  <c r="F134"/>
  <c r="G134"/>
  <c r="B134"/>
  <c r="D27"/>
  <c r="H121"/>
  <c r="I121" s="1"/>
  <c r="E27" l="1"/>
  <c r="G27"/>
  <c r="H122"/>
  <c r="I122" s="1"/>
  <c r="C135"/>
  <c r="E135"/>
  <c r="A136"/>
  <c r="D135"/>
  <c r="F135"/>
  <c r="B135"/>
  <c r="G135"/>
  <c r="H123" l="1"/>
  <c r="I123" s="1"/>
  <c r="F27"/>
  <c r="A137"/>
  <c r="C136"/>
  <c r="E136"/>
  <c r="D136"/>
  <c r="F136"/>
  <c r="G136"/>
  <c r="B136"/>
  <c r="C137" l="1"/>
  <c r="E137"/>
  <c r="D137"/>
  <c r="A138"/>
  <c r="F137"/>
  <c r="B137"/>
  <c r="G137"/>
  <c r="C28"/>
  <c r="H124"/>
  <c r="I124" s="1"/>
  <c r="D28" l="1"/>
  <c r="A139"/>
  <c r="C138"/>
  <c r="E138"/>
  <c r="D138"/>
  <c r="F138"/>
  <c r="G138"/>
  <c r="B138"/>
  <c r="H125"/>
  <c r="I125" s="1"/>
  <c r="H126" l="1"/>
  <c r="I126" s="1"/>
  <c r="C139"/>
  <c r="E139"/>
  <c r="A140"/>
  <c r="D139"/>
  <c r="F139"/>
  <c r="B139"/>
  <c r="G139"/>
  <c r="E28"/>
  <c r="F28" s="1"/>
  <c r="G28"/>
  <c r="A141" l="1"/>
  <c r="C140"/>
  <c r="E140"/>
  <c r="D140"/>
  <c r="F140"/>
  <c r="G140"/>
  <c r="B140"/>
  <c r="C29"/>
  <c r="H127"/>
  <c r="I127" s="1"/>
  <c r="D29" l="1"/>
  <c r="H128"/>
  <c r="I128" s="1"/>
  <c r="C141"/>
  <c r="E141"/>
  <c r="D141"/>
  <c r="A142"/>
  <c r="F141"/>
  <c r="B141"/>
  <c r="G141"/>
  <c r="A143" l="1"/>
  <c r="C142"/>
  <c r="E142"/>
  <c r="D142"/>
  <c r="F142"/>
  <c r="G142"/>
  <c r="B142"/>
  <c r="E29"/>
  <c r="F29" s="1"/>
  <c r="G29"/>
  <c r="H129"/>
  <c r="I129" s="1"/>
  <c r="C30" l="1"/>
  <c r="H130"/>
  <c r="I130" s="1"/>
  <c r="C143"/>
  <c r="E143"/>
  <c r="A144"/>
  <c r="D143"/>
  <c r="F143"/>
  <c r="B143"/>
  <c r="G143"/>
  <c r="A145" l="1"/>
  <c r="C144"/>
  <c r="E144"/>
  <c r="D144"/>
  <c r="F144"/>
  <c r="G144"/>
  <c r="B144"/>
  <c r="D30"/>
  <c r="H131"/>
  <c r="I131" s="1"/>
  <c r="E30" l="1"/>
  <c r="F30" s="1"/>
  <c r="G30"/>
  <c r="H132"/>
  <c r="I132" s="1"/>
  <c r="C145"/>
  <c r="E145"/>
  <c r="D145"/>
  <c r="A146"/>
  <c r="F145"/>
  <c r="B145"/>
  <c r="G145"/>
  <c r="H133" l="1"/>
  <c r="I133" s="1"/>
  <c r="C31"/>
  <c r="A147"/>
  <c r="C146"/>
  <c r="E146"/>
  <c r="D146"/>
  <c r="F146"/>
  <c r="G146"/>
  <c r="B146"/>
  <c r="H134" l="1"/>
  <c r="I134" s="1"/>
  <c r="D31"/>
  <c r="C147"/>
  <c r="E147"/>
  <c r="A148"/>
  <c r="D147"/>
  <c r="F147"/>
  <c r="B147"/>
  <c r="G147"/>
  <c r="A149" l="1"/>
  <c r="C148"/>
  <c r="E148"/>
  <c r="D148"/>
  <c r="F148"/>
  <c r="G148"/>
  <c r="B148"/>
  <c r="E31"/>
  <c r="F31" s="1"/>
  <c r="G31"/>
  <c r="H135"/>
  <c r="I135" s="1"/>
  <c r="C32" l="1"/>
  <c r="H136"/>
  <c r="I136" s="1"/>
  <c r="C149"/>
  <c r="E149"/>
  <c r="D149"/>
  <c r="A150"/>
  <c r="F149"/>
  <c r="B149"/>
  <c r="G149"/>
  <c r="A151" l="1"/>
  <c r="C150"/>
  <c r="E150"/>
  <c r="D150"/>
  <c r="F150"/>
  <c r="G150"/>
  <c r="B150"/>
  <c r="D32"/>
  <c r="H137"/>
  <c r="I137" s="1"/>
  <c r="E32" l="1"/>
  <c r="F32" s="1"/>
  <c r="G32"/>
  <c r="H138"/>
  <c r="I138" s="1"/>
  <c r="C151"/>
  <c r="E151"/>
  <c r="A152"/>
  <c r="D151"/>
  <c r="F151"/>
  <c r="B151"/>
  <c r="G151"/>
  <c r="C33" l="1"/>
  <c r="A153"/>
  <c r="C152"/>
  <c r="E152"/>
  <c r="D152"/>
  <c r="F152"/>
  <c r="G152"/>
  <c r="B152"/>
  <c r="H139"/>
  <c r="I139" s="1"/>
  <c r="C153" l="1"/>
  <c r="E153"/>
  <c r="D153"/>
  <c r="A154"/>
  <c r="F153"/>
  <c r="B153"/>
  <c r="G153"/>
  <c r="D33"/>
  <c r="H140"/>
  <c r="I140" s="1"/>
  <c r="H141" l="1"/>
  <c r="I141" s="1"/>
  <c r="E33"/>
  <c r="J34"/>
  <c r="D33" i="1" s="1"/>
  <c r="G33" i="4"/>
  <c r="A155"/>
  <c r="C154"/>
  <c r="E154"/>
  <c r="D154"/>
  <c r="F154"/>
  <c r="G154"/>
  <c r="B154"/>
  <c r="H142" l="1"/>
  <c r="I142" s="1"/>
  <c r="K34"/>
  <c r="D34" i="1" s="1"/>
  <c r="F33" i="4"/>
  <c r="C155"/>
  <c r="E155"/>
  <c r="A156"/>
  <c r="D155"/>
  <c r="F155"/>
  <c r="B155"/>
  <c r="G155"/>
  <c r="C24" i="2"/>
  <c r="C90" i="3"/>
  <c r="A157" i="4" l="1"/>
  <c r="C156"/>
  <c r="E156"/>
  <c r="D156"/>
  <c r="F156"/>
  <c r="G156"/>
  <c r="B156"/>
  <c r="C34"/>
  <c r="H143"/>
  <c r="I143" s="1"/>
  <c r="C91" i="3"/>
  <c r="C25" i="2"/>
  <c r="D34" i="4" l="1"/>
  <c r="H144"/>
  <c r="I144" s="1"/>
  <c r="C157"/>
  <c r="E157"/>
  <c r="D157"/>
  <c r="A158"/>
  <c r="F157"/>
  <c r="B157"/>
  <c r="G157"/>
  <c r="A159" l="1"/>
  <c r="C158"/>
  <c r="E158"/>
  <c r="D158"/>
  <c r="F158"/>
  <c r="G158"/>
  <c r="B158"/>
  <c r="H145"/>
  <c r="I145" s="1"/>
  <c r="E34"/>
  <c r="F34" s="1"/>
  <c r="H22"/>
  <c r="I22" s="1"/>
  <c r="G34"/>
  <c r="H146" l="1"/>
  <c r="I146" s="1"/>
  <c r="C35"/>
  <c r="C159"/>
  <c r="E159"/>
  <c r="A160"/>
  <c r="D159"/>
  <c r="F159"/>
  <c r="B159"/>
  <c r="G159"/>
  <c r="H147" l="1"/>
  <c r="I147" s="1"/>
  <c r="A161"/>
  <c r="C160"/>
  <c r="E160"/>
  <c r="D160"/>
  <c r="F160"/>
  <c r="G160"/>
  <c r="B160"/>
  <c r="D35"/>
  <c r="E35" l="1"/>
  <c r="F35" s="1"/>
  <c r="H23"/>
  <c r="I23" s="1"/>
  <c r="G35"/>
  <c r="H148"/>
  <c r="I148" s="1"/>
  <c r="C161"/>
  <c r="E161"/>
  <c r="D161"/>
  <c r="A162"/>
  <c r="F161"/>
  <c r="B161"/>
  <c r="G161"/>
  <c r="H149" l="1"/>
  <c r="I149" s="1"/>
  <c r="A163"/>
  <c r="C162"/>
  <c r="E162"/>
  <c r="D162"/>
  <c r="F162"/>
  <c r="G162"/>
  <c r="B162"/>
  <c r="C36"/>
  <c r="D36" l="1"/>
  <c r="C163"/>
  <c r="E163"/>
  <c r="A164"/>
  <c r="D163"/>
  <c r="F163"/>
  <c r="B163"/>
  <c r="G163"/>
  <c r="H150"/>
  <c r="I150" s="1"/>
  <c r="H151" l="1"/>
  <c r="I151" s="1"/>
  <c r="A165"/>
  <c r="C164"/>
  <c r="E164"/>
  <c r="D164"/>
  <c r="F164"/>
  <c r="G164"/>
  <c r="B164"/>
  <c r="E36"/>
  <c r="F36" s="1"/>
  <c r="H24"/>
  <c r="I24" s="1"/>
  <c r="G36"/>
  <c r="C37" l="1"/>
  <c r="H152"/>
  <c r="I152" s="1"/>
  <c r="C165"/>
  <c r="E165"/>
  <c r="D165"/>
  <c r="A166"/>
  <c r="F165"/>
  <c r="B165"/>
  <c r="G165"/>
  <c r="H153" l="1"/>
  <c r="I153" s="1"/>
  <c r="D37"/>
  <c r="A167"/>
  <c r="C166"/>
  <c r="E166"/>
  <c r="D166"/>
  <c r="F166"/>
  <c r="G166"/>
  <c r="B166"/>
  <c r="H154" l="1"/>
  <c r="I154" s="1"/>
  <c r="E37"/>
  <c r="F37" s="1"/>
  <c r="H25"/>
  <c r="I25" s="1"/>
  <c r="G37"/>
  <c r="C167"/>
  <c r="E167"/>
  <c r="A168"/>
  <c r="D167"/>
  <c r="F167"/>
  <c r="B167"/>
  <c r="G167"/>
  <c r="H155" l="1"/>
  <c r="I155" s="1"/>
  <c r="C38"/>
  <c r="A169"/>
  <c r="C168"/>
  <c r="E168"/>
  <c r="D168"/>
  <c r="F168"/>
  <c r="G168"/>
  <c r="B168"/>
  <c r="C169" l="1"/>
  <c r="E169"/>
  <c r="D169"/>
  <c r="A170"/>
  <c r="F169"/>
  <c r="B169"/>
  <c r="G169"/>
  <c r="H156"/>
  <c r="I156" s="1"/>
  <c r="D38"/>
  <c r="A171" l="1"/>
  <c r="C170"/>
  <c r="E170"/>
  <c r="D170"/>
  <c r="F170"/>
  <c r="G170"/>
  <c r="B170"/>
  <c r="E38"/>
  <c r="F38" s="1"/>
  <c r="H26"/>
  <c r="I26" s="1"/>
  <c r="G38"/>
  <c r="H157"/>
  <c r="I157" s="1"/>
  <c r="C39" l="1"/>
  <c r="H158"/>
  <c r="I158" s="1"/>
  <c r="C171"/>
  <c r="E171"/>
  <c r="A172"/>
  <c r="D171"/>
  <c r="F171"/>
  <c r="B171"/>
  <c r="G171"/>
  <c r="H159" l="1"/>
  <c r="I159" s="1"/>
  <c r="D39"/>
  <c r="A173"/>
  <c r="C172"/>
  <c r="E172"/>
  <c r="D172"/>
  <c r="F172"/>
  <c r="G172"/>
  <c r="B172"/>
  <c r="H160" l="1"/>
  <c r="I160" s="1"/>
  <c r="C173"/>
  <c r="E173"/>
  <c r="D173"/>
  <c r="A174"/>
  <c r="F173"/>
  <c r="B173"/>
  <c r="G173"/>
  <c r="E39"/>
  <c r="F39" s="1"/>
  <c r="H27"/>
  <c r="I27" s="1"/>
  <c r="G39"/>
  <c r="C40" l="1"/>
  <c r="H161"/>
  <c r="I161" s="1"/>
  <c r="A175"/>
  <c r="C174"/>
  <c r="E174"/>
  <c r="D174"/>
  <c r="F174"/>
  <c r="G174"/>
  <c r="B174"/>
  <c r="H162" l="1"/>
  <c r="I162" s="1"/>
  <c r="D40"/>
  <c r="C175"/>
  <c r="E175"/>
  <c r="A176"/>
  <c r="D175"/>
  <c r="F175"/>
  <c r="B175"/>
  <c r="G175"/>
  <c r="H163" l="1"/>
  <c r="I163" s="1"/>
  <c r="A177"/>
  <c r="C176"/>
  <c r="E176"/>
  <c r="D176"/>
  <c r="F176"/>
  <c r="G176"/>
  <c r="B176"/>
  <c r="E40"/>
  <c r="F40" s="1"/>
  <c r="H28"/>
  <c r="I28" s="1"/>
  <c r="G40"/>
  <c r="C41" l="1"/>
  <c r="H164"/>
  <c r="I164" s="1"/>
  <c r="C177"/>
  <c r="E177"/>
  <c r="D177"/>
  <c r="A178"/>
  <c r="F177"/>
  <c r="B177"/>
  <c r="G177"/>
  <c r="A179" l="1"/>
  <c r="C178"/>
  <c r="E178"/>
  <c r="D178"/>
  <c r="F178"/>
  <c r="G178"/>
  <c r="B178"/>
  <c r="D41"/>
  <c r="H165"/>
  <c r="I165" s="1"/>
  <c r="E41" l="1"/>
  <c r="F41" s="1"/>
  <c r="H29"/>
  <c r="I29" s="1"/>
  <c r="G41"/>
  <c r="H166"/>
  <c r="I166" s="1"/>
  <c r="C179"/>
  <c r="A180"/>
  <c r="D179"/>
  <c r="F179"/>
  <c r="E179"/>
  <c r="B179"/>
  <c r="G179"/>
  <c r="A181" l="1"/>
  <c r="D180"/>
  <c r="F180"/>
  <c r="E180"/>
  <c r="G180"/>
  <c r="C180"/>
  <c r="B180"/>
  <c r="C42"/>
  <c r="H167"/>
  <c r="I167" s="1"/>
  <c r="D181" l="1"/>
  <c r="F181"/>
  <c r="A182"/>
  <c r="E181"/>
  <c r="B181"/>
  <c r="C181"/>
  <c r="G181"/>
  <c r="D42"/>
  <c r="H168"/>
  <c r="I168" s="1"/>
  <c r="E42" l="1"/>
  <c r="F42" s="1"/>
  <c r="H30"/>
  <c r="I30" s="1"/>
  <c r="G42"/>
  <c r="A183"/>
  <c r="D182"/>
  <c r="F182"/>
  <c r="E182"/>
  <c r="G182"/>
  <c r="C182"/>
  <c r="B182"/>
  <c r="H169"/>
  <c r="I169" s="1"/>
  <c r="A184" l="1"/>
  <c r="D183"/>
  <c r="F183"/>
  <c r="E183"/>
  <c r="B183"/>
  <c r="C183"/>
  <c r="G183"/>
  <c r="C43"/>
  <c r="H170"/>
  <c r="I170" s="1"/>
  <c r="A185" l="1"/>
  <c r="D184"/>
  <c r="F184"/>
  <c r="E184"/>
  <c r="G184"/>
  <c r="C184"/>
  <c r="B184"/>
  <c r="D43"/>
  <c r="H171"/>
  <c r="I171" s="1"/>
  <c r="E43" l="1"/>
  <c r="F43" s="1"/>
  <c r="H31"/>
  <c r="I31" s="1"/>
  <c r="G43"/>
  <c r="D185"/>
  <c r="F185"/>
  <c r="A186"/>
  <c r="E185"/>
  <c r="B185"/>
  <c r="C185"/>
  <c r="G185"/>
  <c r="H172"/>
  <c r="I172" s="1"/>
  <c r="A187" l="1"/>
  <c r="D186"/>
  <c r="F186"/>
  <c r="E186"/>
  <c r="G186"/>
  <c r="C186"/>
  <c r="B186"/>
  <c r="H173"/>
  <c r="I173" s="1"/>
  <c r="C44"/>
  <c r="A188" l="1"/>
  <c r="D187"/>
  <c r="F187"/>
  <c r="E187"/>
  <c r="B187"/>
  <c r="C187"/>
  <c r="G187"/>
  <c r="D44"/>
  <c r="H174"/>
  <c r="I174" s="1"/>
  <c r="E44" l="1"/>
  <c r="F44" s="1"/>
  <c r="H32"/>
  <c r="I32" s="1"/>
  <c r="G44"/>
  <c r="A189"/>
  <c r="D188"/>
  <c r="F188"/>
  <c r="E188"/>
  <c r="G188"/>
  <c r="C188"/>
  <c r="B188"/>
  <c r="H175"/>
  <c r="I175" s="1"/>
  <c r="D189" l="1"/>
  <c r="F189"/>
  <c r="A190"/>
  <c r="E189"/>
  <c r="B189"/>
  <c r="C189"/>
  <c r="G189"/>
  <c r="C45"/>
  <c r="H176"/>
  <c r="I176" s="1"/>
  <c r="A191" l="1"/>
  <c r="D190"/>
  <c r="F190"/>
  <c r="E190"/>
  <c r="G190"/>
  <c r="C190"/>
  <c r="B190"/>
  <c r="H177"/>
  <c r="I177" s="1"/>
  <c r="D45"/>
  <c r="A192" l="1"/>
  <c r="D191"/>
  <c r="F191"/>
  <c r="E191"/>
  <c r="B191"/>
  <c r="C191"/>
  <c r="G191"/>
  <c r="E45"/>
  <c r="F45" s="1"/>
  <c r="H33"/>
  <c r="I33" s="1"/>
  <c r="G45"/>
  <c r="H178"/>
  <c r="I178" s="1"/>
  <c r="A193" l="1"/>
  <c r="D192"/>
  <c r="F192"/>
  <c r="E192"/>
  <c r="G192"/>
  <c r="C192"/>
  <c r="B192"/>
  <c r="C46"/>
  <c r="H179"/>
  <c r="I179" s="1"/>
  <c r="D46" l="1"/>
  <c r="D193"/>
  <c r="F193"/>
  <c r="A194"/>
  <c r="E193"/>
  <c r="B193"/>
  <c r="C193"/>
  <c r="G193"/>
  <c r="H180"/>
  <c r="I180" s="1"/>
  <c r="A195" l="1"/>
  <c r="D194"/>
  <c r="F194"/>
  <c r="E194"/>
  <c r="G194"/>
  <c r="C194"/>
  <c r="B194"/>
  <c r="H181"/>
  <c r="I181" s="1"/>
  <c r="E46"/>
  <c r="F46" s="1"/>
  <c r="H34"/>
  <c r="I34" s="1"/>
  <c r="G46"/>
  <c r="A196" l="1"/>
  <c r="D195"/>
  <c r="F195"/>
  <c r="E195"/>
  <c r="B195"/>
  <c r="C195"/>
  <c r="G195"/>
  <c r="C47"/>
  <c r="H182"/>
  <c r="I182" s="1"/>
  <c r="A197" l="1"/>
  <c r="D196"/>
  <c r="F196"/>
  <c r="E196"/>
  <c r="G196"/>
  <c r="C196"/>
  <c r="B196"/>
  <c r="D47"/>
  <c r="H183"/>
  <c r="I183" s="1"/>
  <c r="E47" l="1"/>
  <c r="F47" s="1"/>
  <c r="H35"/>
  <c r="I35" s="1"/>
  <c r="G47"/>
  <c r="D197"/>
  <c r="F197"/>
  <c r="A198"/>
  <c r="E197"/>
  <c r="B197"/>
  <c r="C197"/>
  <c r="G197"/>
  <c r="H184"/>
  <c r="I184" s="1"/>
  <c r="A199" l="1"/>
  <c r="D198"/>
  <c r="F198"/>
  <c r="E198"/>
  <c r="G198"/>
  <c r="C198"/>
  <c r="B198"/>
  <c r="H185"/>
  <c r="I185" s="1"/>
  <c r="C48"/>
  <c r="A200" l="1"/>
  <c r="D199"/>
  <c r="F199"/>
  <c r="E199"/>
  <c r="B199"/>
  <c r="C199"/>
  <c r="G199"/>
  <c r="D48"/>
  <c r="H186"/>
  <c r="I186" s="1"/>
  <c r="E48" l="1"/>
  <c r="F48" s="1"/>
  <c r="H36"/>
  <c r="I36" s="1"/>
  <c r="G48"/>
  <c r="A201"/>
  <c r="D200"/>
  <c r="F200"/>
  <c r="E200"/>
  <c r="G200"/>
  <c r="C200"/>
  <c r="B200"/>
  <c r="H187"/>
  <c r="I187" s="1"/>
  <c r="D201" l="1"/>
  <c r="F201"/>
  <c r="A202"/>
  <c r="E201"/>
  <c r="B201"/>
  <c r="C201"/>
  <c r="G201"/>
  <c r="C49"/>
  <c r="H188"/>
  <c r="I188" s="1"/>
  <c r="A203" l="1"/>
  <c r="D202"/>
  <c r="F202"/>
  <c r="E202"/>
  <c r="G202"/>
  <c r="C202"/>
  <c r="B202"/>
  <c r="H189"/>
  <c r="I189" s="1"/>
  <c r="D49"/>
  <c r="A204" l="1"/>
  <c r="D203"/>
  <c r="F203"/>
  <c r="E203"/>
  <c r="B203"/>
  <c r="C203"/>
  <c r="G203"/>
  <c r="E49"/>
  <c r="F49" s="1"/>
  <c r="H37"/>
  <c r="I37" s="1"/>
  <c r="G49"/>
  <c r="H190"/>
  <c r="I190" s="1"/>
  <c r="A205" l="1"/>
  <c r="D204"/>
  <c r="F204"/>
  <c r="E204"/>
  <c r="G204"/>
  <c r="C204"/>
  <c r="B204"/>
  <c r="C50"/>
  <c r="H191"/>
  <c r="I191" s="1"/>
  <c r="D50" l="1"/>
  <c r="D205"/>
  <c r="F205"/>
  <c r="A206"/>
  <c r="E205"/>
  <c r="B205"/>
  <c r="C205"/>
  <c r="G205"/>
  <c r="H192"/>
  <c r="I192" s="1"/>
  <c r="A207" l="1"/>
  <c r="D206"/>
  <c r="F206"/>
  <c r="E206"/>
  <c r="G206"/>
  <c r="C206"/>
  <c r="B206"/>
  <c r="H193"/>
  <c r="I193" s="1"/>
  <c r="E50"/>
  <c r="F50" s="1"/>
  <c r="H38"/>
  <c r="I38" s="1"/>
  <c r="G50"/>
  <c r="A208" l="1"/>
  <c r="D207"/>
  <c r="F207"/>
  <c r="E207"/>
  <c r="B207"/>
  <c r="C207"/>
  <c r="G207"/>
  <c r="C51"/>
  <c r="H194"/>
  <c r="I194" s="1"/>
  <c r="A209" l="1"/>
  <c r="D208"/>
  <c r="F208"/>
  <c r="E208"/>
  <c r="G208"/>
  <c r="C208"/>
  <c r="B208"/>
  <c r="D51"/>
  <c r="H195"/>
  <c r="I195" s="1"/>
  <c r="E51" l="1"/>
  <c r="F51" s="1"/>
  <c r="H39"/>
  <c r="I39" s="1"/>
  <c r="G51"/>
  <c r="D209"/>
  <c r="F209"/>
  <c r="A210"/>
  <c r="E209"/>
  <c r="B209"/>
  <c r="C209"/>
  <c r="G209"/>
  <c r="H196"/>
  <c r="I196" s="1"/>
  <c r="A211" l="1"/>
  <c r="D210"/>
  <c r="F210"/>
  <c r="E210"/>
  <c r="G210"/>
  <c r="C210"/>
  <c r="B210"/>
  <c r="H197"/>
  <c r="I197" s="1"/>
  <c r="C52"/>
  <c r="D52" l="1"/>
  <c r="A212"/>
  <c r="D211"/>
  <c r="F211"/>
  <c r="E211"/>
  <c r="B211"/>
  <c r="C211"/>
  <c r="G211"/>
  <c r="H198"/>
  <c r="I198" s="1"/>
  <c r="A213" l="1"/>
  <c r="D212"/>
  <c r="F212"/>
  <c r="E212"/>
  <c r="G212"/>
  <c r="C212"/>
  <c r="B212"/>
  <c r="E52"/>
  <c r="F52" s="1"/>
  <c r="H40"/>
  <c r="I40" s="1"/>
  <c r="G52"/>
  <c r="H199"/>
  <c r="I199" s="1"/>
  <c r="D213" l="1"/>
  <c r="F213"/>
  <c r="A214"/>
  <c r="E213"/>
  <c r="B213"/>
  <c r="C213"/>
  <c r="G213"/>
  <c r="C53"/>
  <c r="H200"/>
  <c r="I200" s="1"/>
  <c r="A215" l="1"/>
  <c r="D214"/>
  <c r="F214"/>
  <c r="E214"/>
  <c r="G214"/>
  <c r="C214"/>
  <c r="B214"/>
  <c r="H201"/>
  <c r="I201" s="1"/>
  <c r="D53"/>
  <c r="A216" l="1"/>
  <c r="D215"/>
  <c r="F215"/>
  <c r="E215"/>
  <c r="B215"/>
  <c r="C215"/>
  <c r="G215"/>
  <c r="E53"/>
  <c r="F53" s="1"/>
  <c r="H41"/>
  <c r="I41" s="1"/>
  <c r="G53"/>
  <c r="H202"/>
  <c r="I202" s="1"/>
  <c r="A217" l="1"/>
  <c r="D216"/>
  <c r="F216"/>
  <c r="E216"/>
  <c r="G216"/>
  <c r="C216"/>
  <c r="B216"/>
  <c r="C54"/>
  <c r="H203"/>
  <c r="I203" s="1"/>
  <c r="D54" l="1"/>
  <c r="D217"/>
  <c r="F217"/>
  <c r="A218"/>
  <c r="E217"/>
  <c r="B217"/>
  <c r="C217"/>
  <c r="G217"/>
  <c r="H204"/>
  <c r="I204" s="1"/>
  <c r="A219" l="1"/>
  <c r="D218"/>
  <c r="F218"/>
  <c r="E218"/>
  <c r="G218"/>
  <c r="C218"/>
  <c r="B218"/>
  <c r="H205"/>
  <c r="I205" s="1"/>
  <c r="E54"/>
  <c r="F54" s="1"/>
  <c r="H42"/>
  <c r="I42" s="1"/>
  <c r="G54"/>
  <c r="A220" l="1"/>
  <c r="D219"/>
  <c r="F219"/>
  <c r="E219"/>
  <c r="B219"/>
  <c r="C219"/>
  <c r="G219"/>
  <c r="C55"/>
  <c r="H206"/>
  <c r="I206" s="1"/>
  <c r="D55" l="1"/>
  <c r="A221"/>
  <c r="D220"/>
  <c r="F220"/>
  <c r="E220"/>
  <c r="G220"/>
  <c r="C220"/>
  <c r="B220"/>
  <c r="H207"/>
  <c r="I207" s="1"/>
  <c r="D221" l="1"/>
  <c r="F221"/>
  <c r="A222"/>
  <c r="E221"/>
  <c r="B221"/>
  <c r="C221"/>
  <c r="G221"/>
  <c r="E55"/>
  <c r="F55" s="1"/>
  <c r="H43"/>
  <c r="I43" s="1"/>
  <c r="G55"/>
  <c r="H208"/>
  <c r="I208" s="1"/>
  <c r="C56" l="1"/>
  <c r="A223"/>
  <c r="D222"/>
  <c r="F222"/>
  <c r="E222"/>
  <c r="G222"/>
  <c r="C222"/>
  <c r="B222"/>
  <c r="H209"/>
  <c r="I209" s="1"/>
  <c r="A224" l="1"/>
  <c r="D223"/>
  <c r="F223"/>
  <c r="E223"/>
  <c r="B223"/>
  <c r="C223"/>
  <c r="G223"/>
  <c r="D56"/>
  <c r="H210"/>
  <c r="I210" s="1"/>
  <c r="A225" l="1"/>
  <c r="D224"/>
  <c r="F224"/>
  <c r="E224"/>
  <c r="G224"/>
  <c r="C224"/>
  <c r="B224"/>
  <c r="E56"/>
  <c r="F56" s="1"/>
  <c r="H44"/>
  <c r="I44" s="1"/>
  <c r="G56"/>
  <c r="H211"/>
  <c r="I211" s="1"/>
  <c r="C57" l="1"/>
  <c r="D225"/>
  <c r="F225"/>
  <c r="A226"/>
  <c r="E225"/>
  <c r="B225"/>
  <c r="C225"/>
  <c r="G225"/>
  <c r="H212"/>
  <c r="I212" s="1"/>
  <c r="A227" l="1"/>
  <c r="D226"/>
  <c r="F226"/>
  <c r="E226"/>
  <c r="G226"/>
  <c r="C226"/>
  <c r="B226"/>
  <c r="H213"/>
  <c r="I213" s="1"/>
  <c r="D57"/>
  <c r="A228" l="1"/>
  <c r="D227"/>
  <c r="F227"/>
  <c r="E227"/>
  <c r="B227"/>
  <c r="C227"/>
  <c r="G227"/>
  <c r="E57"/>
  <c r="F57" s="1"/>
  <c r="H45"/>
  <c r="I45" s="1"/>
  <c r="G57"/>
  <c r="H214"/>
  <c r="I214" s="1"/>
  <c r="A229" l="1"/>
  <c r="D228"/>
  <c r="F228"/>
  <c r="E228"/>
  <c r="G228"/>
  <c r="C228"/>
  <c r="B228"/>
  <c r="C58"/>
  <c r="H215"/>
  <c r="I215" s="1"/>
  <c r="D58" l="1"/>
  <c r="D229"/>
  <c r="F229"/>
  <c r="A230"/>
  <c r="E229"/>
  <c r="B229"/>
  <c r="C229"/>
  <c r="G229"/>
  <c r="H216"/>
  <c r="I216" s="1"/>
  <c r="A231" l="1"/>
  <c r="D230"/>
  <c r="F230"/>
  <c r="E230"/>
  <c r="G230"/>
  <c r="C230"/>
  <c r="B230"/>
  <c r="H217"/>
  <c r="I217" s="1"/>
  <c r="E58"/>
  <c r="F58" s="1"/>
  <c r="H46"/>
  <c r="I46" s="1"/>
  <c r="G58"/>
  <c r="A232" l="1"/>
  <c r="D231"/>
  <c r="F231"/>
  <c r="E231"/>
  <c r="B231"/>
  <c r="C231"/>
  <c r="G231"/>
  <c r="C59"/>
  <c r="H218"/>
  <c r="I218" s="1"/>
  <c r="D59" l="1"/>
  <c r="A233"/>
  <c r="D232"/>
  <c r="F232"/>
  <c r="E232"/>
  <c r="G232"/>
  <c r="C232"/>
  <c r="B232"/>
  <c r="H219"/>
  <c r="I219" s="1"/>
  <c r="D233" l="1"/>
  <c r="F233"/>
  <c r="A234"/>
  <c r="E233"/>
  <c r="B233"/>
  <c r="C233"/>
  <c r="G233"/>
  <c r="E59"/>
  <c r="F59" s="1"/>
  <c r="H47"/>
  <c r="I47" s="1"/>
  <c r="G59"/>
  <c r="H220"/>
  <c r="I220" s="1"/>
  <c r="C60" l="1"/>
  <c r="A235"/>
  <c r="D234"/>
  <c r="F234"/>
  <c r="E234"/>
  <c r="G234"/>
  <c r="C234"/>
  <c r="B234"/>
  <c r="H221"/>
  <c r="I221" s="1"/>
  <c r="A236" l="1"/>
  <c r="D235"/>
  <c r="F235"/>
  <c r="E235"/>
  <c r="B235"/>
  <c r="C235"/>
  <c r="G235"/>
  <c r="D60"/>
  <c r="H222"/>
  <c r="I222" s="1"/>
  <c r="A237" l="1"/>
  <c r="D236"/>
  <c r="F236"/>
  <c r="E236"/>
  <c r="G236"/>
  <c r="C236"/>
  <c r="B236"/>
  <c r="E60"/>
  <c r="F60" s="1"/>
  <c r="H48"/>
  <c r="I48" s="1"/>
  <c r="G60"/>
  <c r="H223"/>
  <c r="I223" s="1"/>
  <c r="C61" l="1"/>
  <c r="D237"/>
  <c r="F237"/>
  <c r="A238"/>
  <c r="E237"/>
  <c r="B237"/>
  <c r="C237"/>
  <c r="G237"/>
  <c r="H224"/>
  <c r="I224" s="1"/>
  <c r="A239" l="1"/>
  <c r="D238"/>
  <c r="F238"/>
  <c r="E238"/>
  <c r="G238"/>
  <c r="C238"/>
  <c r="B238"/>
  <c r="H225"/>
  <c r="I225" s="1"/>
  <c r="D61"/>
  <c r="A240" l="1"/>
  <c r="D239"/>
  <c r="F239"/>
  <c r="E239"/>
  <c r="B239"/>
  <c r="C239"/>
  <c r="G239"/>
  <c r="E61"/>
  <c r="F61" s="1"/>
  <c r="H49"/>
  <c r="I49" s="1"/>
  <c r="G61"/>
  <c r="H226"/>
  <c r="I226" s="1"/>
  <c r="A241" l="1"/>
  <c r="D240"/>
  <c r="F240"/>
  <c r="E240"/>
  <c r="G240"/>
  <c r="C240"/>
  <c r="B240"/>
  <c r="C62"/>
  <c r="H227"/>
  <c r="I227" s="1"/>
  <c r="D62" l="1"/>
  <c r="D241"/>
  <c r="F241"/>
  <c r="A242"/>
  <c r="E241"/>
  <c r="B241"/>
  <c r="C241"/>
  <c r="G241"/>
  <c r="H228"/>
  <c r="I228" s="1"/>
  <c r="A243" l="1"/>
  <c r="D242"/>
  <c r="F242"/>
  <c r="E242"/>
  <c r="G242"/>
  <c r="C242"/>
  <c r="B242"/>
  <c r="H229"/>
  <c r="I229" s="1"/>
  <c r="E62"/>
  <c r="F62" s="1"/>
  <c r="H50"/>
  <c r="I50" s="1"/>
  <c r="G62"/>
  <c r="A244" l="1"/>
  <c r="D243"/>
  <c r="F243"/>
  <c r="E243"/>
  <c r="B243"/>
  <c r="C243"/>
  <c r="G243"/>
  <c r="C63"/>
  <c r="H230"/>
  <c r="I230" s="1"/>
  <c r="A245" l="1"/>
  <c r="D244"/>
  <c r="F244"/>
  <c r="E244"/>
  <c r="G244"/>
  <c r="C244"/>
  <c r="B244"/>
  <c r="D63"/>
  <c r="H231"/>
  <c r="I231" s="1"/>
  <c r="E63" l="1"/>
  <c r="F63" s="1"/>
  <c r="H51"/>
  <c r="I51" s="1"/>
  <c r="G63"/>
  <c r="D245"/>
  <c r="F245"/>
  <c r="A246"/>
  <c r="E245"/>
  <c r="B245"/>
  <c r="C245"/>
  <c r="G245"/>
  <c r="H232"/>
  <c r="I232" s="1"/>
  <c r="A247" l="1"/>
  <c r="D246"/>
  <c r="E246"/>
  <c r="G246"/>
  <c r="C246"/>
  <c r="F246"/>
  <c r="B246"/>
  <c r="H233"/>
  <c r="I233" s="1"/>
  <c r="C64"/>
  <c r="A248" l="1"/>
  <c r="C247"/>
  <c r="E247"/>
  <c r="B247"/>
  <c r="D247"/>
  <c r="F247"/>
  <c r="G247"/>
  <c r="D64"/>
  <c r="H234"/>
  <c r="I234" s="1"/>
  <c r="H235" l="1"/>
  <c r="I235" s="1"/>
  <c r="A249"/>
  <c r="C248"/>
  <c r="E248"/>
  <c r="G248"/>
  <c r="D248"/>
  <c r="F248"/>
  <c r="B248"/>
  <c r="E64"/>
  <c r="F64" s="1"/>
  <c r="H52"/>
  <c r="I52" s="1"/>
  <c r="G64"/>
  <c r="H236" l="1"/>
  <c r="I236" s="1"/>
  <c r="A250"/>
  <c r="C249"/>
  <c r="E249"/>
  <c r="B249"/>
  <c r="D249"/>
  <c r="F249"/>
  <c r="G249"/>
  <c r="C65"/>
  <c r="H237" l="1"/>
  <c r="I237" s="1"/>
  <c r="A251"/>
  <c r="C250"/>
  <c r="E250"/>
  <c r="G250"/>
  <c r="D250"/>
  <c r="F250"/>
  <c r="B250"/>
  <c r="D65"/>
  <c r="H238" l="1"/>
  <c r="I238" s="1"/>
  <c r="A252"/>
  <c r="C251"/>
  <c r="E251"/>
  <c r="B251"/>
  <c r="D251"/>
  <c r="F251"/>
  <c r="G251"/>
  <c r="E65"/>
  <c r="F65" s="1"/>
  <c r="H53"/>
  <c r="I53" s="1"/>
  <c r="G65"/>
  <c r="C66" l="1"/>
  <c r="H239"/>
  <c r="I239" s="1"/>
  <c r="A253"/>
  <c r="C252"/>
  <c r="E252"/>
  <c r="G252"/>
  <c r="D252"/>
  <c r="F252"/>
  <c r="B252"/>
  <c r="H240" l="1"/>
  <c r="I240" s="1"/>
  <c r="A254"/>
  <c r="C253"/>
  <c r="E253"/>
  <c r="B253"/>
  <c r="D253"/>
  <c r="F253"/>
  <c r="G253"/>
  <c r="D66"/>
  <c r="H241" l="1"/>
  <c r="I241" s="1"/>
  <c r="A255"/>
  <c r="C254"/>
  <c r="E254"/>
  <c r="G254"/>
  <c r="D254"/>
  <c r="F254"/>
  <c r="B254"/>
  <c r="E66"/>
  <c r="F66" s="1"/>
  <c r="H54"/>
  <c r="I54" s="1"/>
  <c r="G66"/>
  <c r="C67" l="1"/>
  <c r="H242"/>
  <c r="I242" s="1"/>
  <c r="A256"/>
  <c r="C255"/>
  <c r="E255"/>
  <c r="B255"/>
  <c r="D255"/>
  <c r="F255"/>
  <c r="G255"/>
  <c r="H243" l="1"/>
  <c r="I243" s="1"/>
  <c r="A257"/>
  <c r="C256"/>
  <c r="E256"/>
  <c r="G256"/>
  <c r="D256"/>
  <c r="F256"/>
  <c r="B256"/>
  <c r="D67"/>
  <c r="H244" l="1"/>
  <c r="I244" s="1"/>
  <c r="A258"/>
  <c r="C257"/>
  <c r="E257"/>
  <c r="B257"/>
  <c r="D257"/>
  <c r="F257"/>
  <c r="G257"/>
  <c r="E67"/>
  <c r="F67" s="1"/>
  <c r="H55"/>
  <c r="I55" s="1"/>
  <c r="G67"/>
  <c r="C68" l="1"/>
  <c r="H245"/>
  <c r="I245" s="1"/>
  <c r="A259"/>
  <c r="C258"/>
  <c r="E258"/>
  <c r="G258"/>
  <c r="D258"/>
  <c r="F258"/>
  <c r="B258"/>
  <c r="H246" l="1"/>
  <c r="I246" s="1"/>
  <c r="A260"/>
  <c r="C259"/>
  <c r="E259"/>
  <c r="B259"/>
  <c r="D259"/>
  <c r="F259"/>
  <c r="G259"/>
  <c r="D68"/>
  <c r="E68" l="1"/>
  <c r="F68" s="1"/>
  <c r="H56"/>
  <c r="I56" s="1"/>
  <c r="G68"/>
  <c r="H247"/>
  <c r="I247" s="1"/>
  <c r="A261"/>
  <c r="C260"/>
  <c r="E260"/>
  <c r="G260"/>
  <c r="D260"/>
  <c r="F260"/>
  <c r="B260"/>
  <c r="H248" l="1"/>
  <c r="I248" s="1"/>
  <c r="A262"/>
  <c r="C261"/>
  <c r="E261"/>
  <c r="B261"/>
  <c r="D261"/>
  <c r="F261"/>
  <c r="G261"/>
  <c r="C69"/>
  <c r="D69" l="1"/>
  <c r="H249"/>
  <c r="I249" s="1"/>
  <c r="A263"/>
  <c r="C262"/>
  <c r="E262"/>
  <c r="G262"/>
  <c r="D262"/>
  <c r="F262"/>
  <c r="B262"/>
  <c r="H250" l="1"/>
  <c r="I250" s="1"/>
  <c r="A264"/>
  <c r="C263"/>
  <c r="E263"/>
  <c r="B263"/>
  <c r="D263"/>
  <c r="F263"/>
  <c r="G263"/>
  <c r="E69"/>
  <c r="F69" s="1"/>
  <c r="H57"/>
  <c r="I57" s="1"/>
  <c r="G69"/>
  <c r="C70" l="1"/>
  <c r="H251"/>
  <c r="I251" s="1"/>
  <c r="A265"/>
  <c r="C264"/>
  <c r="E264"/>
  <c r="G264"/>
  <c r="D264"/>
  <c r="F264"/>
  <c r="B264"/>
  <c r="H252" l="1"/>
  <c r="I252" s="1"/>
  <c r="A266"/>
  <c r="C265"/>
  <c r="E265"/>
  <c r="B265"/>
  <c r="D265"/>
  <c r="F265"/>
  <c r="G265"/>
  <c r="D70"/>
  <c r="E70" l="1"/>
  <c r="F70" s="1"/>
  <c r="H58"/>
  <c r="I58" s="1"/>
  <c r="G70"/>
  <c r="H253"/>
  <c r="I253" s="1"/>
  <c r="C266"/>
  <c r="E266"/>
  <c r="G266"/>
  <c r="D266"/>
  <c r="F266"/>
  <c r="I266" s="1"/>
  <c r="B266"/>
  <c r="H265" l="1"/>
  <c r="I265" s="1"/>
  <c r="H255"/>
  <c r="I255" s="1"/>
  <c r="H254"/>
  <c r="I254" s="1"/>
  <c r="H257"/>
  <c r="I257" s="1"/>
  <c r="H256"/>
  <c r="I256" s="1"/>
  <c r="H261"/>
  <c r="I261" s="1"/>
  <c r="H259"/>
  <c r="I259" s="1"/>
  <c r="H260"/>
  <c r="I260" s="1"/>
  <c r="H258"/>
  <c r="I258" s="1"/>
  <c r="H263"/>
  <c r="I263" s="1"/>
  <c r="C71"/>
  <c r="H264"/>
  <c r="I264" s="1"/>
  <c r="H262"/>
  <c r="I262" s="1"/>
  <c r="D71" l="1"/>
  <c r="E71" l="1"/>
  <c r="F71" s="1"/>
  <c r="H59"/>
  <c r="I59" s="1"/>
  <c r="G71"/>
  <c r="C72" l="1"/>
  <c r="D72" l="1"/>
  <c r="E72" l="1"/>
  <c r="F72" s="1"/>
  <c r="H60"/>
  <c r="I60" s="1"/>
  <c r="G72"/>
  <c r="C73" l="1"/>
  <c r="D73" l="1"/>
  <c r="E73" l="1"/>
  <c r="F73" s="1"/>
  <c r="H61"/>
  <c r="I61" s="1"/>
  <c r="G73"/>
  <c r="C74" l="1"/>
  <c r="D74" l="1"/>
  <c r="E74" l="1"/>
  <c r="F74" s="1"/>
  <c r="H62"/>
  <c r="I62" s="1"/>
  <c r="G74"/>
  <c r="C75" l="1"/>
  <c r="D75" l="1"/>
  <c r="E75" l="1"/>
  <c r="F75" s="1"/>
  <c r="H63"/>
  <c r="I63" s="1"/>
  <c r="G75"/>
  <c r="C76" l="1"/>
  <c r="D76" l="1"/>
  <c r="E76" l="1"/>
  <c r="F76" s="1"/>
  <c r="H64"/>
  <c r="I64" s="1"/>
  <c r="G76"/>
  <c r="C77" l="1"/>
  <c r="D77" l="1"/>
  <c r="E77" l="1"/>
  <c r="F77" s="1"/>
  <c r="H65"/>
  <c r="I65" s="1"/>
  <c r="G77"/>
  <c r="C78" l="1"/>
  <c r="D78" l="1"/>
  <c r="E78" l="1"/>
  <c r="F78" s="1"/>
  <c r="H66"/>
  <c r="I66" s="1"/>
  <c r="G78"/>
  <c r="C79" l="1"/>
  <c r="D79" l="1"/>
  <c r="E79" l="1"/>
  <c r="F79" s="1"/>
  <c r="H67"/>
  <c r="I67" s="1"/>
  <c r="G79"/>
  <c r="C80" l="1"/>
  <c r="D80" l="1"/>
  <c r="E80" l="1"/>
  <c r="F80" s="1"/>
  <c r="H68"/>
  <c r="I68" s="1"/>
  <c r="G80"/>
  <c r="C81" l="1"/>
  <c r="D81" l="1"/>
  <c r="E81" l="1"/>
  <c r="F81" s="1"/>
  <c r="H69"/>
  <c r="I69" s="1"/>
  <c r="G81"/>
  <c r="C82" l="1"/>
  <c r="D82" l="1"/>
  <c r="E82" l="1"/>
  <c r="F82" s="1"/>
  <c r="H70"/>
  <c r="I70" s="1"/>
  <c r="G82"/>
  <c r="C83" l="1"/>
  <c r="D83" l="1"/>
  <c r="E83" l="1"/>
  <c r="F83" s="1"/>
  <c r="H71"/>
  <c r="I71" s="1"/>
  <c r="G83"/>
  <c r="C84" l="1"/>
  <c r="D84" l="1"/>
  <c r="E84" l="1"/>
  <c r="F84" s="1"/>
  <c r="H72"/>
  <c r="I72" s="1"/>
  <c r="G84"/>
  <c r="C85" l="1"/>
  <c r="D85" l="1"/>
  <c r="E85" l="1"/>
  <c r="F85" s="1"/>
  <c r="H73"/>
  <c r="I73" s="1"/>
  <c r="G85"/>
  <c r="C86" l="1"/>
  <c r="D86" l="1"/>
  <c r="E86" l="1"/>
  <c r="F86" s="1"/>
  <c r="H74"/>
  <c r="I74" s="1"/>
  <c r="G86"/>
  <c r="C87" l="1"/>
  <c r="D87" l="1"/>
  <c r="E87" l="1"/>
  <c r="F87" s="1"/>
  <c r="H75"/>
  <c r="I75" s="1"/>
  <c r="G87"/>
  <c r="C88" l="1"/>
  <c r="D88" l="1"/>
  <c r="E88" l="1"/>
  <c r="F88" s="1"/>
  <c r="H76"/>
  <c r="I76" s="1"/>
  <c r="G88"/>
  <c r="C89" l="1"/>
  <c r="D89" l="1"/>
  <c r="E89" l="1"/>
  <c r="F89" s="1"/>
  <c r="H77"/>
  <c r="I77" s="1"/>
  <c r="G89"/>
  <c r="C90" l="1"/>
  <c r="D90" l="1"/>
  <c r="E90" l="1"/>
  <c r="F90" s="1"/>
  <c r="H78"/>
  <c r="I78" s="1"/>
  <c r="G90"/>
  <c r="C91" l="1"/>
  <c r="D91" l="1"/>
  <c r="E91" l="1"/>
  <c r="F91" s="1"/>
  <c r="H79"/>
  <c r="I79" s="1"/>
  <c r="G91"/>
  <c r="C92" l="1"/>
  <c r="D92" l="1"/>
  <c r="E92" l="1"/>
  <c r="F92" s="1"/>
  <c r="H80"/>
  <c r="I80" s="1"/>
  <c r="G92"/>
  <c r="C93" l="1"/>
  <c r="D93" l="1"/>
  <c r="E93" l="1"/>
  <c r="F93" s="1"/>
  <c r="H81"/>
  <c r="I81" s="1"/>
  <c r="G93"/>
  <c r="C94" l="1"/>
  <c r="D94" l="1"/>
  <c r="E94" l="1"/>
  <c r="F94" s="1"/>
  <c r="H82"/>
  <c r="I82" s="1"/>
  <c r="G94"/>
  <c r="C95" l="1"/>
  <c r="D95" l="1"/>
  <c r="E95" l="1"/>
  <c r="F95" s="1"/>
  <c r="H83"/>
  <c r="I83" s="1"/>
  <c r="G95"/>
  <c r="C96" l="1"/>
  <c r="D96" l="1"/>
  <c r="E96" l="1"/>
  <c r="F96" s="1"/>
  <c r="H84"/>
  <c r="I84" s="1"/>
  <c r="G96"/>
  <c r="C97" l="1"/>
  <c r="D97" l="1"/>
  <c r="E97" l="1"/>
  <c r="F97" s="1"/>
  <c r="H85"/>
  <c r="I85" s="1"/>
  <c r="G97"/>
  <c r="C98" l="1"/>
  <c r="D98" l="1"/>
  <c r="E98" l="1"/>
  <c r="F98" s="1"/>
  <c r="H86"/>
  <c r="I86" s="1"/>
  <c r="G98"/>
  <c r="C99" l="1"/>
  <c r="D99" l="1"/>
  <c r="E99" l="1"/>
  <c r="F99" s="1"/>
  <c r="H87"/>
  <c r="I87" s="1"/>
  <c r="G99"/>
  <c r="C100" l="1"/>
  <c r="D100" l="1"/>
  <c r="E100" l="1"/>
  <c r="F100" s="1"/>
  <c r="H88"/>
  <c r="I88" s="1"/>
  <c r="G100"/>
  <c r="C101" l="1"/>
  <c r="D101" l="1"/>
  <c r="E101" l="1"/>
  <c r="F101" s="1"/>
  <c r="H89"/>
  <c r="I89" s="1"/>
  <c r="G101"/>
  <c r="C102" l="1"/>
  <c r="D102" l="1"/>
  <c r="E102" l="1"/>
  <c r="F102" s="1"/>
  <c r="H90"/>
  <c r="I90" s="1"/>
  <c r="G102"/>
  <c r="C103" l="1"/>
  <c r="D103" l="1"/>
  <c r="E103" l="1"/>
  <c r="F103" s="1"/>
  <c r="H91"/>
  <c r="I91" s="1"/>
  <c r="G103"/>
  <c r="C104" l="1"/>
  <c r="D104" l="1"/>
  <c r="E104" l="1"/>
  <c r="F104" s="1"/>
  <c r="H92"/>
  <c r="I92" s="1"/>
  <c r="G104"/>
  <c r="C105" l="1"/>
  <c r="D105" l="1"/>
  <c r="E105" l="1"/>
  <c r="F105" s="1"/>
  <c r="H93"/>
  <c r="I93" s="1"/>
  <c r="G105"/>
  <c r="C106" l="1"/>
  <c r="D106" l="1"/>
  <c r="E106" l="1"/>
  <c r="F106" s="1"/>
  <c r="H94"/>
  <c r="I94" s="1"/>
  <c r="G106"/>
  <c r="C107" l="1"/>
  <c r="D107" l="1"/>
  <c r="E107" l="1"/>
  <c r="F107" s="1"/>
  <c r="H95"/>
  <c r="I95" s="1"/>
  <c r="G107"/>
  <c r="C108" l="1"/>
  <c r="D108" l="1"/>
  <c r="E108" l="1"/>
  <c r="F108" s="1"/>
  <c r="H96"/>
  <c r="I96" s="1"/>
  <c r="G108"/>
  <c r="C109" l="1"/>
  <c r="D109" l="1"/>
  <c r="E109" l="1"/>
  <c r="F109" s="1"/>
  <c r="H97"/>
  <c r="I97" s="1"/>
  <c r="G109"/>
  <c r="C110" l="1"/>
  <c r="D110" l="1"/>
  <c r="E110" l="1"/>
  <c r="F110" s="1"/>
  <c r="H98"/>
  <c r="I98" s="1"/>
  <c r="G110"/>
  <c r="C111" l="1"/>
  <c r="D111" l="1"/>
  <c r="E111" l="1"/>
  <c r="F111" s="1"/>
  <c r="H99"/>
  <c r="I99" s="1"/>
  <c r="G111"/>
  <c r="C112" l="1"/>
  <c r="D112" l="1"/>
  <c r="E112" l="1"/>
  <c r="F112" s="1"/>
  <c r="H100"/>
  <c r="I100" s="1"/>
  <c r="G112"/>
  <c r="C113" l="1"/>
  <c r="D113" l="1"/>
  <c r="E113" l="1"/>
  <c r="F113" s="1"/>
  <c r="H101"/>
  <c r="I101" s="1"/>
  <c r="G113"/>
  <c r="C114" l="1"/>
  <c r="D114" l="1"/>
  <c r="E114" l="1"/>
  <c r="F114" s="1"/>
  <c r="H102"/>
  <c r="I102" s="1"/>
  <c r="G114"/>
  <c r="C115" l="1"/>
  <c r="D115" l="1"/>
  <c r="E115" l="1"/>
  <c r="F115" s="1"/>
  <c r="H103"/>
  <c r="I103" s="1"/>
  <c r="G115"/>
  <c r="C116" l="1"/>
  <c r="D116" l="1"/>
  <c r="E116" l="1"/>
  <c r="F116" s="1"/>
  <c r="H104"/>
  <c r="I104" s="1"/>
  <c r="G116"/>
  <c r="C117" l="1"/>
  <c r="D117" l="1"/>
  <c r="H116" l="1"/>
  <c r="I116" s="1"/>
  <c r="E117"/>
  <c r="F117" s="1"/>
  <c r="I117" s="1"/>
  <c r="H105"/>
  <c r="I105" s="1"/>
  <c r="H106"/>
  <c r="I106" s="1"/>
  <c r="H107"/>
  <c r="I107" s="1"/>
  <c r="H108"/>
  <c r="I108" s="1"/>
  <c r="H109"/>
  <c r="I109" s="1"/>
  <c r="H110"/>
  <c r="I110" s="1"/>
  <c r="H115"/>
  <c r="I115" s="1"/>
  <c r="H113"/>
  <c r="I113" s="1"/>
  <c r="H114"/>
  <c r="I114" s="1"/>
  <c r="H112"/>
  <c r="I112" s="1"/>
  <c r="H111"/>
  <c r="I111" s="1"/>
  <c r="G117"/>
</calcChain>
</file>

<file path=xl/sharedStrings.xml><?xml version="1.0" encoding="utf-8"?>
<sst xmlns="http://schemas.openxmlformats.org/spreadsheetml/2006/main" count="2503" uniqueCount="2216">
  <si>
    <t>12415 E 1st Ave</t>
  </si>
  <si>
    <t>Spokane Valley,  WA 99216 - 0702</t>
  </si>
  <si>
    <t>(509) 927-5834</t>
  </si>
  <si>
    <t>Cache Valley Ceramics &amp; Supplies</t>
  </si>
  <si>
    <t>195 E Main</t>
  </si>
  <si>
    <t>RICHMOND,  UT 84333 - 1776</t>
  </si>
  <si>
    <t>(435) 258-2817</t>
  </si>
  <si>
    <t>Camille Beckman Eagle Gift Shop</t>
  </si>
  <si>
    <t>175 S Rosebud Ln</t>
  </si>
  <si>
    <t>EAGLE,  ID 83616 - 4500</t>
  </si>
  <si>
    <t>(208) 939-7700</t>
  </si>
  <si>
    <t>Camille Beckman Retail Store</t>
  </si>
  <si>
    <t>Boise Towne Square</t>
  </si>
  <si>
    <t>BOISE,  ID 83788</t>
  </si>
  <si>
    <t>(208) 376-0138</t>
  </si>
  <si>
    <t>Camp Cabin &amp; Home Inc</t>
  </si>
  <si>
    <t>402 W 22nd St N</t>
  </si>
  <si>
    <t>Lewiston,  ID 83501 - 1663</t>
  </si>
  <si>
    <t>(208) 750-1075</t>
  </si>
  <si>
    <t>Candy Bouquet</t>
  </si>
  <si>
    <t>315 River Pkwy</t>
  </si>
  <si>
    <t>IDAHO FALLS,  ID 83402 - 3315</t>
  </si>
  <si>
    <t>(208) 523-9866</t>
  </si>
  <si>
    <t>CANYON DECORATING &amp; GIFTS</t>
  </si>
  <si>
    <t>103 N MAIN ST</t>
  </si>
  <si>
    <t>RIGGINS,  ID  </t>
  </si>
  <si>
    <t>(208) 628-3627</t>
  </si>
  <si>
    <t>Canyon Jans'</t>
  </si>
  <si>
    <t>100 S Main</t>
  </si>
  <si>
    <t>RIGGINS,  ID 83549</t>
  </si>
  <si>
    <t>CARMELLA WINERY</t>
  </si>
  <si>
    <t xml:space="preserve">BOX 790 GLENNS </t>
  </si>
  <si>
    <t>GLENNS FERRY ID 83623</t>
  </si>
  <si>
    <t>208-366-2313</t>
  </si>
  <si>
    <t>CARTOON CLASSICS</t>
  </si>
  <si>
    <t>200 W HANLEY AVE # B225</t>
  </si>
  <si>
    <t>Coeur d' Alene,  ID  </t>
  </si>
  <si>
    <t>(208) 772-1456</t>
  </si>
  <si>
    <t>Cassis Llc</t>
  </si>
  <si>
    <t>819 W Idaho</t>
  </si>
  <si>
    <t>(208) 345-5501</t>
  </si>
  <si>
    <t>Castle's Family Variety</t>
  </si>
  <si>
    <t>903 S Washington Ave</t>
  </si>
  <si>
    <t>(208) 365-0110</t>
  </si>
  <si>
    <t>Cat's Personal Touch Floral &amp; Gifts</t>
  </si>
  <si>
    <t>107 W Lake</t>
  </si>
  <si>
    <t>Medical Lake,  WA 99022</t>
  </si>
  <si>
    <t>(509) 299-5103</t>
  </si>
  <si>
    <t>Cedar Creek Village Market &amp; Gifts</t>
  </si>
  <si>
    <t>8424 N Nevada St</t>
  </si>
  <si>
    <t>Spokane,  WA 99208 - 7316</t>
  </si>
  <si>
    <t>(509) 465-0922</t>
  </si>
  <si>
    <t>Chase Floral</t>
  </si>
  <si>
    <t>168 S Main</t>
  </si>
  <si>
    <t>SODA SPRINGS,  ID 83276 - 1441</t>
  </si>
  <si>
    <t>(208) 547-2131</t>
  </si>
  <si>
    <t>Chet's Flowers</t>
  </si>
  <si>
    <t>1319 1st</t>
  </si>
  <si>
    <t>Cheney,  WA 99004 - 1862</t>
  </si>
  <si>
    <t>(509) 838-7886</t>
  </si>
  <si>
    <t>Choq-O-Laut</t>
  </si>
  <si>
    <t>823 16th Ave</t>
  </si>
  <si>
    <t>Lewiston,  ID 83501 - 3733</t>
  </si>
  <si>
    <t>(208) 798-3236</t>
  </si>
  <si>
    <t>Christine's Floral &amp; Gifts</t>
  </si>
  <si>
    <t>157 Jefferson Av</t>
  </si>
  <si>
    <t>POCATELLO,  ID 83201 - 3921</t>
  </si>
  <si>
    <t>(208) 234-8000</t>
  </si>
  <si>
    <t>Christmas In Paradise</t>
  </si>
  <si>
    <t>204 Park</t>
  </si>
  <si>
    <t>GARDINER,  MT 59030</t>
  </si>
  <si>
    <t>(406) 848-7669</t>
  </si>
  <si>
    <t>CHRISTMAS STORES INCREDIBLE</t>
  </si>
  <si>
    <t>102 W CEDAR ST</t>
  </si>
  <si>
    <t>SANDPOINT,  ID  </t>
  </si>
  <si>
    <t>(208) 265-7866</t>
  </si>
  <si>
    <t>CHOQ-O-LAUT</t>
  </si>
  <si>
    <t xml:space="preserve">823 16TH AVE </t>
  </si>
  <si>
    <t>LEWISTON ID 83501</t>
  </si>
  <si>
    <t>208-798-3236</t>
  </si>
  <si>
    <t>PENNY</t>
  </si>
  <si>
    <t>Churchman Jewelry &amp; Idaho Artistry</t>
  </si>
  <si>
    <t>153 Main Av W</t>
  </si>
  <si>
    <t>TWIN FALLS,  ID 83301 - 6160</t>
  </si>
  <si>
    <t>(208) 734-5554</t>
  </si>
  <si>
    <t>Cinnamon Bear</t>
  </si>
  <si>
    <t>320 B Street</t>
  </si>
  <si>
    <t xml:space="preserve">Idaho Falls, ID 83402-3547 </t>
  </si>
  <si>
    <t>(208) 542-2749</t>
  </si>
  <si>
    <t>Cinnamon Bear Gift Shop The</t>
  </si>
  <si>
    <t>2150 N Main</t>
  </si>
  <si>
    <t>NORTH LOGAN,  UT 84341 - 1753</t>
  </si>
  <si>
    <t>(435) 753-3199</t>
  </si>
  <si>
    <t>City Floral Shop &amp; Garden Center</t>
  </si>
  <si>
    <t>1620 W Broadway</t>
  </si>
  <si>
    <t>Idaho Falls,  ID 83402</t>
  </si>
  <si>
    <t>(208) 522-1483</t>
  </si>
  <si>
    <t>CITY MARKET</t>
  </si>
  <si>
    <t>3220 E. CHINDEN BLVD</t>
  </si>
  <si>
    <t>EAGLE IDAHO 8361</t>
  </si>
  <si>
    <t>938-3408</t>
  </si>
  <si>
    <t>938-6184</t>
  </si>
  <si>
    <t>GREG</t>
  </si>
  <si>
    <t>CLOTHES HORSE</t>
  </si>
  <si>
    <t>PO BOX 368</t>
  </si>
  <si>
    <t xml:space="preserve"> FT HALL IDAHO 83203</t>
  </si>
  <si>
    <t>208-237-8433 EXT 3</t>
  </si>
  <si>
    <t>COACH HOUSE</t>
  </si>
  <si>
    <t>200 W HANLEY AVE # 313</t>
  </si>
  <si>
    <t>(208) 762-2192</t>
  </si>
  <si>
    <t>Coach House Gifts</t>
  </si>
  <si>
    <t>200 W Hanley Ave</t>
  </si>
  <si>
    <t>Coeur D'Alene,  ID 83815 - 6703</t>
  </si>
  <si>
    <t>CobbleStone Country Cottage</t>
  </si>
  <si>
    <t>316 S 5 Av</t>
  </si>
  <si>
    <t>POCATELLO,  ID 83201 - 5803</t>
  </si>
  <si>
    <t>(208) 233-3967</t>
  </si>
  <si>
    <t>COMPANY STORE GIFT SHOP</t>
  </si>
  <si>
    <t>1000 SCHWEITZER BASIN RD</t>
  </si>
  <si>
    <t>(208) 263-7173</t>
  </si>
  <si>
    <t>Corner Shelf</t>
  </si>
  <si>
    <t>103 N Commercial Ave</t>
  </si>
  <si>
    <t>EMMETT,  ID 83617 - 2919</t>
  </si>
  <si>
    <t>(208) 365-0788</t>
  </si>
  <si>
    <t>Cost Plus World Market</t>
  </si>
  <si>
    <t>1157 N Milwaukee</t>
  </si>
  <si>
    <t>BOISE,  ID 83704 - 8474</t>
  </si>
  <si>
    <t>(208) 376-4395</t>
  </si>
  <si>
    <t>Cottage Expressions</t>
  </si>
  <si>
    <t>1031 N Main</t>
  </si>
  <si>
    <t>MERIDIAN,  ID 83642 - 2303</t>
  </si>
  <si>
    <t>(208) 888-1770</t>
  </si>
  <si>
    <t>Cougar Bay Trading Company</t>
  </si>
  <si>
    <t>115 S 2nd St</t>
  </si>
  <si>
    <t>Coeur D'Alene,  ID 83814 - 2738</t>
  </si>
  <si>
    <t>(208) 765-5510</t>
  </si>
  <si>
    <t>Country Charm</t>
  </si>
  <si>
    <t>190 N 2 East</t>
  </si>
  <si>
    <t>MOUNTAIN HOME,  ID 83647 - 2723</t>
  </si>
  <si>
    <t>(208) 587-6625</t>
  </si>
  <si>
    <t>COUNTRY CLOSET</t>
  </si>
  <si>
    <t>337 DEINHARD LN</t>
  </si>
  <si>
    <t>McCall,  ID  83638</t>
  </si>
  <si>
    <t>(208) 634-2843</t>
  </si>
  <si>
    <t>COUNTRY CLUTTER</t>
  </si>
  <si>
    <t>3902 E RIVERVIEW TER</t>
  </si>
  <si>
    <t>POST FALLS,  ID  83854-7742</t>
  </si>
  <si>
    <t>(208) 777-1051</t>
  </si>
  <si>
    <t>Country Corner</t>
  </si>
  <si>
    <t>6161 Bannock Hwy</t>
  </si>
  <si>
    <t>POCATELLO,  ID 83204 - 3863</t>
  </si>
  <si>
    <t>(208) 234-7700</t>
  </si>
  <si>
    <t>Country Cousin Store</t>
  </si>
  <si>
    <t>411 Sun Valley Rd E</t>
  </si>
  <si>
    <t>(208) 726-3210</t>
  </si>
  <si>
    <t>Country Gift Garden</t>
  </si>
  <si>
    <t>123 Main Ave East</t>
  </si>
  <si>
    <t>TWIN FALLS,  ID 83301 - 6229</t>
  </si>
  <si>
    <t>(208) 734-8592</t>
  </si>
  <si>
    <t>COUNTRY GOOSE WORKSHOP</t>
  </si>
  <si>
    <t>504 W OAK ST</t>
  </si>
  <si>
    <t>(208) 265-2411</t>
  </si>
  <si>
    <t>Country Keepsakes</t>
  </si>
  <si>
    <t>12 E Main St</t>
  </si>
  <si>
    <t>REXBURG,  ID 83440 - 1927</t>
  </si>
  <si>
    <t>(208) 359-1234</t>
  </si>
  <si>
    <t>Country Patch</t>
  </si>
  <si>
    <t>411 Main</t>
  </si>
  <si>
    <t>Kamiah,  ID 83536 - 9700</t>
  </si>
  <si>
    <t>(208) 935-7735</t>
  </si>
  <si>
    <t>Country Porch The</t>
  </si>
  <si>
    <t>2112 N Government Way</t>
  </si>
  <si>
    <t>Coeur D'Alene,  ID 83814 - 3543</t>
  </si>
  <si>
    <t>(208) 664-9182</t>
  </si>
  <si>
    <t>Country Primitives</t>
  </si>
  <si>
    <t>6055 N Government Way</t>
  </si>
  <si>
    <t>Coeur D'Alene,  ID 83815 - 9251</t>
  </si>
  <si>
    <t>(208) 772-9935</t>
  </si>
  <si>
    <t>Country Store Boutique The</t>
  </si>
  <si>
    <t>4523 E Ririe Hwy</t>
  </si>
  <si>
    <t>AMMON,  ID 83401 - 5569</t>
  </si>
  <si>
    <t>(208) 522-8450</t>
  </si>
  <si>
    <t>COUNTRY TREASURES</t>
  </si>
  <si>
    <t>314 E LAKE ST</t>
  </si>
  <si>
    <t>(208) 634-7177</t>
  </si>
  <si>
    <t>Cracker Barrel Old Country Store</t>
  </si>
  <si>
    <t>1733 S Cole Rd</t>
  </si>
  <si>
    <t>BOISE,  ID 83709 - 2810</t>
  </si>
  <si>
    <t>(208) 321-8280</t>
  </si>
  <si>
    <t>Crackleberry Boutique</t>
  </si>
  <si>
    <t>(208) 522-5655</t>
  </si>
  <si>
    <t>Craft Boutique The</t>
  </si>
  <si>
    <t>310 E Jackson</t>
  </si>
  <si>
    <t>MOUNTAIN HOME,  ID 83647 - 2706</t>
  </si>
  <si>
    <t>(208) 587-6447</t>
  </si>
  <si>
    <t>CRAFTS BY NATURE</t>
  </si>
  <si>
    <t xml:space="preserve">141 E CARLTON AVE </t>
  </si>
  <si>
    <t>MERIDIAN ID 83642</t>
  </si>
  <si>
    <t>LISA SEXTON</t>
  </si>
  <si>
    <t>CRAFTS INC</t>
  </si>
  <si>
    <t xml:space="preserve">PO BOX 4869 </t>
  </si>
  <si>
    <t>POCATELLO ID 83205-4869</t>
  </si>
  <si>
    <t>208-237-1014</t>
  </si>
  <si>
    <t>LISA SMITH</t>
  </si>
  <si>
    <t>Cranberry Corner</t>
  </si>
  <si>
    <t>924 12th Ave S</t>
  </si>
  <si>
    <t>NAMPA,  ID 83651 - 4659</t>
  </si>
  <si>
    <t>(208) 465-6428</t>
  </si>
  <si>
    <t>CREATIVE GIFT BASKETS</t>
  </si>
  <si>
    <t xml:space="preserve">LARSEN 9 SHARON STREET </t>
  </si>
  <si>
    <t>BOISE ID 83716</t>
  </si>
  <si>
    <t>433-9088</t>
  </si>
  <si>
    <t>SAME - CALL AHEAD</t>
  </si>
  <si>
    <t>MICHELLE LARSEN</t>
  </si>
  <si>
    <t>Creature Comforts</t>
  </si>
  <si>
    <t>621 W Mallon Av</t>
  </si>
  <si>
    <t>Spokane,  WA 99201 - 2163</t>
  </si>
  <si>
    <t>(509) 325-2867</t>
  </si>
  <si>
    <t>Crow's Feet</t>
  </si>
  <si>
    <t>103 N Coeur D'Alene Ave</t>
  </si>
  <si>
    <t>Harrison,  ID 83833</t>
  </si>
  <si>
    <t>(208) 689-3935</t>
  </si>
  <si>
    <t>CUSTOM OCCASSIONS</t>
  </si>
  <si>
    <t xml:space="preserve">1218 W STATE ST </t>
  </si>
  <si>
    <t>846-8550</t>
  </si>
  <si>
    <t>Daydreams</t>
  </si>
  <si>
    <t>716 4th Ave N</t>
  </si>
  <si>
    <t>NAMPA,  ID 83687 - 3004</t>
  </si>
  <si>
    <t>(208) 442-3012</t>
  </si>
  <si>
    <t>DeCosta B Elaine</t>
  </si>
  <si>
    <t>110 N Main</t>
  </si>
  <si>
    <t>RICHFIELD,  ID 83349 - 5516</t>
  </si>
  <si>
    <t>(208) 487-3900</t>
  </si>
  <si>
    <t>DeEtties Floral</t>
  </si>
  <si>
    <t>207 Main N</t>
  </si>
  <si>
    <t>KIMBERLY,  ID 83341 - 2101</t>
  </si>
  <si>
    <t>(208) 423-4175</t>
  </si>
  <si>
    <t>DELECTABLE COLLECTIBLES STORE</t>
  </si>
  <si>
    <t>534 W PINE ST</t>
  </si>
  <si>
    <t>(208) 263-2140</t>
  </si>
  <si>
    <t>Dellart Floral</t>
  </si>
  <si>
    <t>400 E Center</t>
  </si>
  <si>
    <t>POCATELLO,  ID 83201 - 6328</t>
  </si>
  <si>
    <t>(208) 232-1460</t>
  </si>
  <si>
    <t>DESERT MOUNTAIN VISITOR'S CTR</t>
  </si>
  <si>
    <t xml:space="preserve">2900 AMERICAN LEGION BLVD </t>
  </si>
  <si>
    <t>MOUNTAIN HOME ID 83647</t>
  </si>
  <si>
    <t>208-587-4464</t>
  </si>
  <si>
    <t>587-5004</t>
  </si>
  <si>
    <t>JO</t>
  </si>
  <si>
    <t>Desert Oasis Floral &amp; Gifts</t>
  </si>
  <si>
    <t>5 Riverside Plaza</t>
  </si>
  <si>
    <t>BLACKFOOT,  ID 83221</t>
  </si>
  <si>
    <t>(208) 785-1441</t>
  </si>
  <si>
    <t>DESIGN BOUTIQUE</t>
  </si>
  <si>
    <t>HC 63 BOX 1645</t>
  </si>
  <si>
    <t>CHALLIS,  ID  83226</t>
  </si>
  <si>
    <t>(208) 879-4681</t>
  </si>
  <si>
    <t>DESIGNER DESSERTS</t>
  </si>
  <si>
    <t xml:space="preserve">545  S. 6TH AVE. </t>
  </si>
  <si>
    <t>POCATELLO ID 83201</t>
  </si>
  <si>
    <t>233-1134</t>
  </si>
  <si>
    <t>CATHY WRIGHT</t>
  </si>
  <si>
    <t>Diana Gifts &amp; Groceries</t>
  </si>
  <si>
    <t>10387 Fairview Av</t>
  </si>
  <si>
    <t>BOISE,  ID 83704 - 8014</t>
  </si>
  <si>
    <t>(208) 323-5577</t>
  </si>
  <si>
    <t>Disney Store The</t>
  </si>
  <si>
    <t>(208) 321-8175</t>
  </si>
  <si>
    <t>Donna's Place</t>
  </si>
  <si>
    <t>200 Main</t>
  </si>
  <si>
    <t>IDAHO CITY,  ID 83631</t>
  </si>
  <si>
    <t>(208) 392-6000</t>
  </si>
  <si>
    <t>DOUBLETREE RIVERSIDE GIFT SHOP</t>
  </si>
  <si>
    <t xml:space="preserve">2900 CHINDEN BLVD </t>
  </si>
  <si>
    <t>Suggested:</t>
  </si>
  <si>
    <t>BOISE ID  83714</t>
  </si>
  <si>
    <t>331-4903</t>
  </si>
  <si>
    <t>344-1079</t>
  </si>
  <si>
    <t>JEANETTE MCKINLEY</t>
  </si>
  <si>
    <t>Down Home</t>
  </si>
  <si>
    <t>413-1/2 Sherman Av</t>
  </si>
  <si>
    <t>Coeur D'Alene,  ID 83814 - 2728</t>
  </si>
  <si>
    <t>(208) 664-8654</t>
  </si>
  <si>
    <t>Down Home Country Gifts</t>
  </si>
  <si>
    <t>750 N Main</t>
  </si>
  <si>
    <t>MALAD CITY,  ID 83252 - 1393</t>
  </si>
  <si>
    <t>(208) 766-4703</t>
  </si>
  <si>
    <t>Downtown Candle Company</t>
  </si>
  <si>
    <t>785 W Idaho</t>
  </si>
  <si>
    <t>BOISE,  ID 83702 - 5812</t>
  </si>
  <si>
    <t>(208) 426-8333</t>
  </si>
  <si>
    <t>DRUG STORE</t>
  </si>
  <si>
    <t>PO BOX 2700</t>
  </si>
  <si>
    <t xml:space="preserve"> HAILEY ID  83333</t>
  </si>
  <si>
    <t>208-788-5060</t>
  </si>
  <si>
    <t>208-788-5731</t>
  </si>
  <si>
    <t>MONICA</t>
  </si>
  <si>
    <t>Eagle's Crossing</t>
  </si>
  <si>
    <t>315 Yellowstone Ave</t>
  </si>
  <si>
    <t>(406) 646-4502</t>
  </si>
  <si>
    <t>Eagle's Store</t>
  </si>
  <si>
    <t>3 N Canyon St</t>
  </si>
  <si>
    <t>(406) 646-9300</t>
  </si>
  <si>
    <t>Earl's Gifts &amp; Collectibles</t>
  </si>
  <si>
    <t>814 Blaine St</t>
  </si>
  <si>
    <t>CALDWELL,  ID 83605 - 3732</t>
  </si>
  <si>
    <t>(208) 459-3381</t>
  </si>
  <si>
    <t>Eclectic Curio</t>
  </si>
  <si>
    <t>70 N Latah</t>
  </si>
  <si>
    <t>BOISE,  ID 83706 - 2622</t>
  </si>
  <si>
    <t>(208) 344-2688</t>
  </si>
  <si>
    <t>Eggplant Company The</t>
  </si>
  <si>
    <t>BOISE,  ID 83788 - 0100</t>
  </si>
  <si>
    <t>(208) 378-9675</t>
  </si>
  <si>
    <t>Elaine's Creations</t>
  </si>
  <si>
    <t>425 S Center</t>
  </si>
  <si>
    <t>HYRUM,  UT 84319 - 1606</t>
  </si>
  <si>
    <t>(435) 245-4111</t>
  </si>
  <si>
    <t>Elegant Expressions</t>
  </si>
  <si>
    <t>7200 W Seltice Way</t>
  </si>
  <si>
    <t>Post Falls,  ID 83854 - 7785</t>
  </si>
  <si>
    <t>(208) 777-8110</t>
  </si>
  <si>
    <t>ELFIN RHYTHM</t>
  </si>
  <si>
    <t>107 N 1ST AVE</t>
  </si>
  <si>
    <t>SANDPOINT,  ID 83864</t>
  </si>
  <si>
    <t>(208) 265-8206</t>
  </si>
  <si>
    <t>EMERALD VALLEY GARDEN CTR</t>
  </si>
  <si>
    <t xml:space="preserve"> CTR 210 WILLOW LANE </t>
  </si>
  <si>
    <t>HAGERMAN ID 83332</t>
  </si>
  <si>
    <t>208-837-4910</t>
  </si>
  <si>
    <t>208-837-4872</t>
  </si>
  <si>
    <t>TAMMIE</t>
  </si>
  <si>
    <t>ENTREE GALLERY</t>
  </si>
  <si>
    <t xml:space="preserve">1755 REEDER BAY RD </t>
  </si>
  <si>
    <t>NORDMAN ID 83848</t>
  </si>
  <si>
    <t>208-443-2001</t>
  </si>
  <si>
    <t>PAM MARTIN</t>
  </si>
  <si>
    <t>Epitome Home &amp; Garden Inc</t>
  </si>
  <si>
    <t>121 N 5</t>
  </si>
  <si>
    <t>BOISE,  ID 83702 - 5904</t>
  </si>
  <si>
    <t>(208) 333-0123</t>
  </si>
  <si>
    <t>ELK MTN RV</t>
  </si>
  <si>
    <t xml:space="preserve"> PO BOX 115 </t>
  </si>
  <si>
    <t>STANLEY ID 83278</t>
  </si>
  <si>
    <t>208-774-2202</t>
  </si>
  <si>
    <t>PATTY BUTTS</t>
  </si>
  <si>
    <t>ETCETERA</t>
  </si>
  <si>
    <t>129 W PINE ST</t>
  </si>
  <si>
    <t>PINEDALE,  WY  82941</t>
  </si>
  <si>
    <t>(307) 367-2700</t>
  </si>
  <si>
    <t>Everyday Floral &amp; Gifts</t>
  </si>
  <si>
    <t>68 S &amp; Center</t>
  </si>
  <si>
    <t>REXBURG,  ID 83440</t>
  </si>
  <si>
    <t>(208) 356-4407</t>
  </si>
  <si>
    <t>EZ STOP</t>
  </si>
  <si>
    <t xml:space="preserve"> PO BOX 7 </t>
  </si>
  <si>
    <t>BLANCHARD IDAHO 83804</t>
  </si>
  <si>
    <t>CINDY CUNNINGHAM</t>
  </si>
  <si>
    <t>Exquisite Jewelry &amp; Gifts</t>
  </si>
  <si>
    <t>3018 Overland Road</t>
  </si>
  <si>
    <t>BOISE,  ID 83705-3059</t>
  </si>
  <si>
    <t>(208) 424-0222</t>
  </si>
  <si>
    <t>Family Christian Stores</t>
  </si>
  <si>
    <t>8085 Fairview Av</t>
  </si>
  <si>
    <t>BOISE,  ID 83704-8424</t>
  </si>
  <si>
    <t>(208) 375-8180</t>
  </si>
  <si>
    <t>Fancy That!</t>
  </si>
  <si>
    <t>451 River Pkwy</t>
  </si>
  <si>
    <t>IDAHO FALLS,  ID 83402 - 3314</t>
  </si>
  <si>
    <t>(208) 227-0119</t>
  </si>
  <si>
    <t>Farmers Daughter Country Store And Bakery The</t>
  </si>
  <si>
    <t>12611 W Sunset Hwy</t>
  </si>
  <si>
    <t>Airway Heights,  WA 99001</t>
  </si>
  <si>
    <t>(509) 244-5263</t>
  </si>
  <si>
    <t>Farr's Jewelry</t>
  </si>
  <si>
    <t>2026 E 17th St</t>
  </si>
  <si>
    <t>IDAHO FALLS,  ID 83404 - 6466</t>
  </si>
  <si>
    <t>(208) 523-3755</t>
  </si>
  <si>
    <t>Fartless Products &amp; Gifts</t>
  </si>
  <si>
    <t>221 N. Main</t>
  </si>
  <si>
    <t>Gooding,  ID 83330</t>
  </si>
  <si>
    <t>(208) 934-4527</t>
  </si>
  <si>
    <t>Finishing Touch Frame Shop Gallery &amp; GiftsThe</t>
  </si>
  <si>
    <t>944 Vista Ave</t>
  </si>
  <si>
    <t>BOISE,  ID 83705-2425</t>
  </si>
  <si>
    <t>(208) 344-2277</t>
  </si>
  <si>
    <t>Fiori</t>
  </si>
  <si>
    <t>1421 1st</t>
  </si>
  <si>
    <t>IDAHO FALLS,  ID 83401 - 4112</t>
  </si>
  <si>
    <t>(208) 523-3338</t>
  </si>
  <si>
    <t>Fisher's Green House &amp; Gift Shop</t>
  </si>
  <si>
    <t>2152 E 3900 N</t>
  </si>
  <si>
    <t>FILER,  ID 83328 - 5226</t>
  </si>
  <si>
    <t>(208) 326-5901</t>
  </si>
  <si>
    <t>Flowers Galore</t>
  </si>
  <si>
    <t>160 N 2 East</t>
  </si>
  <si>
    <t>(208) 587-5491</t>
  </si>
  <si>
    <t>FLYING B RANCH</t>
  </si>
  <si>
    <t xml:space="preserve">2900 LAWYER CREEK RD </t>
  </si>
  <si>
    <t>KAMIAH IDAHO 83536</t>
  </si>
  <si>
    <t>935-0755</t>
  </si>
  <si>
    <t>935-0705</t>
  </si>
  <si>
    <t>LORI</t>
  </si>
  <si>
    <t>Forget-Me-Not Gifts &amp; Antiques</t>
  </si>
  <si>
    <t>1402 N 4th St</t>
  </si>
  <si>
    <t>Coeur D'Alene,  ID 83814 - 3311</t>
  </si>
  <si>
    <t>(208) 765-9493</t>
  </si>
  <si>
    <t>Fort Hall Trading Post Clothes Horse</t>
  </si>
  <si>
    <t>Simplot Rd</t>
  </si>
  <si>
    <t>Fort Hall,  ID 83203</t>
  </si>
  <si>
    <t>(208) 237-8433</t>
  </si>
  <si>
    <t>Fox Floral</t>
  </si>
  <si>
    <t>137 Main Avenue East</t>
  </si>
  <si>
    <t>(208) 733-2674</t>
  </si>
  <si>
    <t>From Idaho With Love</t>
  </si>
  <si>
    <t>4th &amp; Leadville</t>
  </si>
  <si>
    <t>(208) 726-0799</t>
  </si>
  <si>
    <t>FRONT PORCH</t>
  </si>
  <si>
    <t>1322 N WHITLEY DR</t>
  </si>
  <si>
    <t>FRUITLAND,  ID  83619</t>
  </si>
  <si>
    <t>(208) 452-6262</t>
  </si>
  <si>
    <t>Front Porch Primitives &amp; Creations</t>
  </si>
  <si>
    <t>1132 Locust</t>
  </si>
  <si>
    <t>TWIN FALLS,  ID 83301 - 6657</t>
  </si>
  <si>
    <t>(208) 736-8423</t>
  </si>
  <si>
    <t>Frontier Mercantile</t>
  </si>
  <si>
    <t>U S Hwy 89 South</t>
  </si>
  <si>
    <t>(406) 848-7473</t>
  </si>
  <si>
    <t>FUNNEL STATION</t>
  </si>
  <si>
    <t>3210 HIGHWAY 95 N</t>
  </si>
  <si>
    <t>PONDERAY,  ID 83852</t>
  </si>
  <si>
    <t>(208) 265-5689</t>
  </si>
  <si>
    <t>Garden Party</t>
  </si>
  <si>
    <t>212 S Garfield</t>
  </si>
  <si>
    <t>JEROME,  ID 83338 - 2842</t>
  </si>
  <si>
    <t>(208) 324-0000</t>
  </si>
  <si>
    <t>Gateway Gardens</t>
  </si>
  <si>
    <t>Coeur D'Alene,  ID 83814 - 6703</t>
  </si>
  <si>
    <t>(208) 772-3807</t>
  </si>
  <si>
    <t>Gibson &amp; Lane</t>
  </si>
  <si>
    <t>809 W Bannock</t>
  </si>
  <si>
    <t>BOISE,  ID 83702 - 5823</t>
  </si>
  <si>
    <t>(208) 336-4370</t>
  </si>
  <si>
    <t>Gift Barn</t>
  </si>
  <si>
    <t>217 Main North</t>
  </si>
  <si>
    <t>Kimberly,  ID 83341 - 2101</t>
  </si>
  <si>
    <t>(208) 423-6061</t>
  </si>
  <si>
    <t>Gift Basket Boutique Gourmet Gift Baskets</t>
  </si>
  <si>
    <t>273 N 2450 East</t>
  </si>
  <si>
    <t>ST ANTHONY,  ID 83445</t>
  </si>
  <si>
    <t>(208) 624-1343</t>
  </si>
  <si>
    <t>GIFT BASKET EXPRESS</t>
  </si>
  <si>
    <t>1030 N 4TH ST</t>
  </si>
  <si>
    <t>Coeur d' Alene,  ID 83814-3114   </t>
  </si>
  <si>
    <t>(208) 765-4772</t>
  </si>
  <si>
    <t>GIFT CONNECTIONS</t>
  </si>
  <si>
    <t xml:space="preserve">485 FINNLEY RD  </t>
  </si>
  <si>
    <t>FRUITLAND ID 83619</t>
  </si>
  <si>
    <t>208-452-3221 HM</t>
  </si>
  <si>
    <t>DEBRA ASHTON</t>
  </si>
  <si>
    <t>Gift Garden The</t>
  </si>
  <si>
    <t>220 Bannock St Suite C</t>
  </si>
  <si>
    <t>(208) 766-2210</t>
  </si>
  <si>
    <t>GIFT HORSE</t>
  </si>
  <si>
    <t>215 MAIN ST</t>
  </si>
  <si>
    <t>MACKAY,  ID  83251</t>
  </si>
  <si>
    <t>(208) 588-2601</t>
  </si>
  <si>
    <t>Gift Shop On The River</t>
  </si>
  <si>
    <t>3472 Hwy 12</t>
  </si>
  <si>
    <t>Orofino,  ID 83544 - 9768</t>
  </si>
  <si>
    <t>(208) 476-4828</t>
  </si>
  <si>
    <t>Gift Stop The</t>
  </si>
  <si>
    <t>1219 Yellowstone Av</t>
  </si>
  <si>
    <t>POCATELLO,  ID 83201 - 4368</t>
  </si>
  <si>
    <t>(208) 637-0466</t>
  </si>
  <si>
    <t>Gift World Inc</t>
  </si>
  <si>
    <t>610-1 2 Main</t>
  </si>
  <si>
    <t>Lewiston,  ID 83501 - 1834</t>
  </si>
  <si>
    <t>(208) 746-8306</t>
  </si>
  <si>
    <t>Gifts Etc</t>
  </si>
  <si>
    <t>406 Burrell Ave</t>
  </si>
  <si>
    <t>Lewiston,  ID 83501 - 4524</t>
  </si>
  <si>
    <t>(208) 746-1392</t>
  </si>
  <si>
    <t>Gifts Of Joy</t>
  </si>
  <si>
    <t>4155 Yellowstone Av</t>
  </si>
  <si>
    <t>CHUBBUCK,  ID 83202 - 2345</t>
  </si>
  <si>
    <t>(208) 238-1072</t>
  </si>
  <si>
    <t>Gifts Of Joy Downtown</t>
  </si>
  <si>
    <t>425 Park Av</t>
  </si>
  <si>
    <t>IDAHO FALLS,  ID 83402 - 3608</t>
  </si>
  <si>
    <t>(208) 552-3008</t>
  </si>
  <si>
    <t>Gifts Of The Earth</t>
  </si>
  <si>
    <t>32 E Broadway</t>
  </si>
  <si>
    <t>(307) 733-6772</t>
  </si>
  <si>
    <t>Giggles And Gifts</t>
  </si>
  <si>
    <t>514 Main St</t>
  </si>
  <si>
    <t>Lewiston,  ID 83501 - 1824</t>
  </si>
  <si>
    <t>(208) 746-6144</t>
  </si>
  <si>
    <t>Gingerbread Shoppe</t>
  </si>
  <si>
    <t>74 S State</t>
  </si>
  <si>
    <t>PRESTON,  ID 83263 - 1243</t>
  </si>
  <si>
    <t>(208) 852-0714</t>
  </si>
  <si>
    <t>GINGERBREAD SHOPPE</t>
  </si>
  <si>
    <t>74 S STATE ST</t>
  </si>
  <si>
    <t xml:space="preserve"> PRESTON ID 83263</t>
  </si>
  <si>
    <t>208-852-0714</t>
  </si>
  <si>
    <t>same</t>
  </si>
  <si>
    <t>DIANE HYDE</t>
  </si>
  <si>
    <t>Global Folk Art Gifts &amp; Imports</t>
  </si>
  <si>
    <t>35 W Main</t>
  </si>
  <si>
    <t>Spokane,  WA 99201 - 0109</t>
  </si>
  <si>
    <t>(509) 838-0664</t>
  </si>
  <si>
    <t>Global Treasures</t>
  </si>
  <si>
    <t>500 S Hwy 89</t>
  </si>
  <si>
    <t>(307) 733-2427</t>
  </si>
  <si>
    <t>Gold Strike Gifts</t>
  </si>
  <si>
    <t>(406) 848-7132</t>
  </si>
  <si>
    <t>Golden Goose</t>
  </si>
  <si>
    <t>1229 Overland Av</t>
  </si>
  <si>
    <t>BURLEY,  ID 83318 - 1834</t>
  </si>
  <si>
    <t>(208) 678-9122</t>
  </si>
  <si>
    <t>Golden Goose The</t>
  </si>
  <si>
    <t>590 Addison Av</t>
  </si>
  <si>
    <t>TWIN FALLS,  ID 83301 - 5171</t>
  </si>
  <si>
    <t>(208) 735-8591</t>
  </si>
  <si>
    <t>Gooseberries Gifts &amp; Interiors</t>
  </si>
  <si>
    <t>3210 E Chinden Blvd</t>
  </si>
  <si>
    <t>EAGLE,  ID 83616 - 6763</t>
  </si>
  <si>
    <t>(208) 938-2816</t>
  </si>
  <si>
    <t>GRAND GOURMET</t>
  </si>
  <si>
    <t xml:space="preserve">800 W IDAHO </t>
  </si>
  <si>
    <t>331-3500</t>
  </si>
  <si>
    <t>331-2017</t>
  </si>
  <si>
    <t>TONI DOUGLAS</t>
  </si>
  <si>
    <t>Grandmamma's Relics &amp; Gifts</t>
  </si>
  <si>
    <t>429 B</t>
  </si>
  <si>
    <t>IDAHO FALLS,  ID 83402 - 3544</t>
  </si>
  <si>
    <t>(208) 522-4024</t>
  </si>
  <si>
    <t>Granny's Wild Geranium</t>
  </si>
  <si>
    <t>501 W Appleway Ave</t>
  </si>
  <si>
    <t>Coeur D'Alene,  ID 83814 - 9349</t>
  </si>
  <si>
    <t>(208) 667-8148</t>
  </si>
  <si>
    <t>Grapevine The</t>
  </si>
  <si>
    <t>466 S 5 Av</t>
  </si>
  <si>
    <t xml:space="preserve">POCATELLO,  ID  83201-5804 </t>
  </si>
  <si>
    <t>(208) 232-5218</t>
  </si>
  <si>
    <t>GREAT HARVEST BREAD</t>
  </si>
  <si>
    <t xml:space="preserve">5608 FAIRVIEW AVE </t>
  </si>
  <si>
    <t>BOISE ID 83704</t>
  </si>
  <si>
    <t>377-5587</t>
  </si>
  <si>
    <t>PEGGY BOHL</t>
  </si>
  <si>
    <t>GREAT PLAINS BUFFALO</t>
  </si>
  <si>
    <t>P.O. BOX 51552 I</t>
  </si>
  <si>
    <t>DAHO FALLS, ID  83405</t>
  </si>
  <si>
    <t>208-542-0318</t>
  </si>
  <si>
    <t>Greens Nursery &amp; Gifts</t>
  </si>
  <si>
    <t>210 N Haskett</t>
  </si>
  <si>
    <t>MOUNTAIN HOME,  ID 83647 - 2520</t>
  </si>
  <si>
    <t>(208) 587-5872</t>
  </si>
  <si>
    <t>Griz Creations</t>
  </si>
  <si>
    <t>529 F</t>
  </si>
  <si>
    <t>RUPERT,  ID 83350 - 1635</t>
  </si>
  <si>
    <t>(208) 436-4749</t>
  </si>
  <si>
    <t>Growling Bear Christmas Store</t>
  </si>
  <si>
    <t>206 Main St</t>
  </si>
  <si>
    <t>(208) 392-9597</t>
  </si>
  <si>
    <t>HAIRMASTERS</t>
  </si>
  <si>
    <t xml:space="preserve">838 EAST CLARK STREET </t>
  </si>
  <si>
    <t>POCATELLO ID  83201-0838</t>
  </si>
  <si>
    <t>208-234-0046</t>
  </si>
  <si>
    <t>208-233-6148</t>
  </si>
  <si>
    <t>TOM</t>
  </si>
  <si>
    <t>Hal Davis Jewelers</t>
  </si>
  <si>
    <t>130 N 8</t>
  </si>
  <si>
    <t>BOISE,  ID 83702 - 5814</t>
  </si>
  <si>
    <t>(208) 343-6151</t>
  </si>
  <si>
    <t>Hallmark Coach House Gifts</t>
  </si>
  <si>
    <t>736 Yellowstone Av</t>
  </si>
  <si>
    <t>POCATELLO,  ID 83201 - 4407</t>
  </si>
  <si>
    <t>(208) 232-1887</t>
  </si>
  <si>
    <t>HAPPY CAMPER</t>
  </si>
  <si>
    <t>1485 POLELINE RD EAST #101 T</t>
  </si>
  <si>
    <t>WIN FALLS ID 83301</t>
  </si>
  <si>
    <t>208736-8048</t>
  </si>
  <si>
    <t>208-736-8094</t>
  </si>
  <si>
    <t>DONNA ARRINGTON</t>
  </si>
  <si>
    <t>Happy Days Boutique</t>
  </si>
  <si>
    <t>128 N 2nd Av</t>
  </si>
  <si>
    <t xml:space="preserve">POCATELLO,  ID 83201-6302 </t>
  </si>
  <si>
    <t>(208) 232-0236</t>
  </si>
  <si>
    <t>Hastings Gift-Ace Hardware &amp; Lumber</t>
  </si>
  <si>
    <t>724 S Washington</t>
  </si>
  <si>
    <t>Afton,  WY 83110</t>
  </si>
  <si>
    <t>(307) 885-4438</t>
  </si>
  <si>
    <t>HAWN-SMITH INC</t>
  </si>
  <si>
    <t>210 N TRIANGLE DR</t>
  </si>
  <si>
    <t>(208) 263-8069</t>
  </si>
  <si>
    <t>Heart Prints</t>
  </si>
  <si>
    <t>1015 12th Ave S</t>
  </si>
  <si>
    <t>NAMPA,  ID 83651 - 4602</t>
  </si>
  <si>
    <t>(208) 442-2884</t>
  </si>
  <si>
    <t>Heart To Hand</t>
  </si>
  <si>
    <t>25 E Main</t>
  </si>
  <si>
    <t>WEISER,  ID 83672 - 2532</t>
  </si>
  <si>
    <t>(208) 549-1688</t>
  </si>
  <si>
    <t>HEART TO HEART GIFT SHOP</t>
  </si>
  <si>
    <t>317 W LAKE ST</t>
  </si>
  <si>
    <t>(208) 634-4512</t>
  </si>
  <si>
    <t>HEARTLINE GALLERY</t>
  </si>
  <si>
    <t>(208) 634-2544</t>
  </si>
  <si>
    <t>HEAVENLY HAM</t>
  </si>
  <si>
    <t xml:space="preserve">6103 FAIRVIEW AVE </t>
  </si>
  <si>
    <t>377-8664</t>
  </si>
  <si>
    <t>377-9202</t>
  </si>
  <si>
    <t>KAREN &amp; MO STARK</t>
  </si>
  <si>
    <t>Hedda's Handicrafts &amp; Gifts</t>
  </si>
  <si>
    <t>255 N 3rd E</t>
  </si>
  <si>
    <t>MOUNTAIN HOME,  ID 83647</t>
  </si>
  <si>
    <t>(208) 587-5971</t>
  </si>
  <si>
    <t>Helen's Gifts &amp; Flowers</t>
  </si>
  <si>
    <t>Karcher Mall</t>
  </si>
  <si>
    <t>NAMPA,  ID 83651</t>
  </si>
  <si>
    <t>(208) 467-9043</t>
  </si>
  <si>
    <t>Heritage Reflections</t>
  </si>
  <si>
    <t>8610 Overland Rd</t>
  </si>
  <si>
    <t xml:space="preserve">BOISE,  ID 83709-1645 </t>
  </si>
  <si>
    <t>(208) 377-4272</t>
  </si>
  <si>
    <t>HIATT COMPANY</t>
  </si>
  <si>
    <t xml:space="preserve">PO BOX 190852 </t>
  </si>
  <si>
    <t>BOISE IDAHO 83719</t>
  </si>
  <si>
    <t>STORE 454-8098</t>
  </si>
  <si>
    <t>376-7945</t>
  </si>
  <si>
    <t>DANA HIATT</t>
  </si>
  <si>
    <t>HIDDEN COTTAGE</t>
  </si>
  <si>
    <t>210 E SHERMAN AVE # 101</t>
  </si>
  <si>
    <t>Coeur d' Alene,  ID  83814-2762</t>
  </si>
  <si>
    <t>(208) 765-3229</t>
  </si>
  <si>
    <t>High Country Trading &amp; Espresso</t>
  </si>
  <si>
    <t>P O Box 919</t>
  </si>
  <si>
    <t>GARDINER,  MT 59030 - 0919</t>
  </si>
  <si>
    <t>(406) 848-7707</t>
  </si>
  <si>
    <t>Hill's Valu-Rite Pharmacy</t>
  </si>
  <si>
    <t>915 N 8</t>
  </si>
  <si>
    <t>BOISE,  ID 83702 - 4200</t>
  </si>
  <si>
    <t>(208) 342-5538</t>
  </si>
  <si>
    <t>Hint Of Nature</t>
  </si>
  <si>
    <t>2915 Garrity Blvd</t>
  </si>
  <si>
    <t>NAMPA,  ID 83687 - 3629</t>
  </si>
  <si>
    <t>(208) 461-5502</t>
  </si>
  <si>
    <t>Homeroom</t>
  </si>
  <si>
    <t>121 Madison Av</t>
  </si>
  <si>
    <t>(406) 646-4338</t>
  </si>
  <si>
    <t>Hometown Gifts &amp; Tack</t>
  </si>
  <si>
    <t>120 N Hooper Av</t>
  </si>
  <si>
    <t>SODA SPRINGS,  ID 83276 - 1336</t>
  </si>
  <si>
    <t>(208) 547-0248</t>
  </si>
  <si>
    <t>Honey Store The</t>
  </si>
  <si>
    <t>2330 Hwy 30</t>
  </si>
  <si>
    <t>FRUITLAND,  ID 83619 - 3653</t>
  </si>
  <si>
    <t>(208) 452-7035</t>
  </si>
  <si>
    <t>HOPE BLOOMS</t>
  </si>
  <si>
    <t xml:space="preserve">228 E. PLAZA </t>
  </si>
  <si>
    <t>EAGLE ID  83616</t>
  </si>
  <si>
    <t>939-4022</t>
  </si>
  <si>
    <t>939-4023</t>
  </si>
  <si>
    <t>DOROTHY HOPE</t>
  </si>
  <si>
    <t>Horseshoe Trading Post</t>
  </si>
  <si>
    <t>W Yllwstn,  MT 59758</t>
  </si>
  <si>
    <t>(406) 646-7582</t>
  </si>
  <si>
    <t>House Of Flowers</t>
  </si>
  <si>
    <t>105 N 2 East</t>
  </si>
  <si>
    <t>MOUNTAIN HOME,  ID 83647 - 2724</t>
  </si>
  <si>
    <t>(208) 587-4479</t>
  </si>
  <si>
    <t>HUCKLEBERRY HAUS</t>
  </si>
  <si>
    <t>26506 HIGHWAY 57</t>
  </si>
  <si>
    <t>PRIEST RIVER,  ID 83856  </t>
  </si>
  <si>
    <t>(208) 443-1503</t>
  </si>
  <si>
    <t>HUGO'S DELI</t>
  </si>
  <si>
    <t xml:space="preserve">10599 W. OVERLAND RD </t>
  </si>
  <si>
    <t>BOISE ID  83709</t>
  </si>
  <si>
    <t>377-9530</t>
  </si>
  <si>
    <t>HUSKEY GALLERY-TRADING POST</t>
  </si>
  <si>
    <t>3837 HIGHWAY 26</t>
  </si>
  <si>
    <t>PALISADES,  ID  83428</t>
  </si>
  <si>
    <t>(208) 483-2582</t>
  </si>
  <si>
    <t>Hy-Way Drug Store</t>
  </si>
  <si>
    <t>120 Northgate Mile</t>
  </si>
  <si>
    <t>IDAHO FALLS,  ID 83401 - 2543</t>
  </si>
  <si>
    <t>(208) 522-8357</t>
  </si>
  <si>
    <t>IDAHO GIFT CO</t>
  </si>
  <si>
    <t>200 W HANLEY AVE # C307</t>
  </si>
  <si>
    <t>(208) 762-2109</t>
  </si>
  <si>
    <t>Idaho Outpost</t>
  </si>
  <si>
    <t>155 E Main</t>
  </si>
  <si>
    <t>LAVA HOT SPRINGS,  ID 83246</t>
  </si>
  <si>
    <t>(208) 776-9792</t>
  </si>
  <si>
    <t>IDAHO SILVER</t>
  </si>
  <si>
    <t>417 6TH ST</t>
  </si>
  <si>
    <t>WALLACE,  ID  83873</t>
  </si>
  <si>
    <t>(208) 556-1171</t>
  </si>
  <si>
    <t>IDAHO TRADER</t>
  </si>
  <si>
    <t>506 MAIN ST</t>
  </si>
  <si>
    <t>SALMON,  ID  83467</t>
  </si>
  <si>
    <t>(208) 756-4144</t>
  </si>
  <si>
    <t>IDAHO UNLIMITED</t>
  </si>
  <si>
    <t xml:space="preserve">PO BOX 2114 </t>
  </si>
  <si>
    <t>POCATELLO ID 83206-2114</t>
  </si>
  <si>
    <t>237-0749</t>
  </si>
  <si>
    <t>237-6763</t>
  </si>
  <si>
    <t>GALE</t>
  </si>
  <si>
    <t>IDAHO WILD THINGS</t>
  </si>
  <si>
    <t xml:space="preserve">RT 1 BOX 11 HWY 12 MILE POST 68 </t>
  </si>
  <si>
    <t>KAMIAH ID  83536</t>
  </si>
  <si>
    <t>208-935-0363</t>
  </si>
  <si>
    <t>DEBBIE MILLER</t>
  </si>
  <si>
    <t>Insights</t>
  </si>
  <si>
    <t>440 Park Av</t>
  </si>
  <si>
    <t>IDAHO FALLS,  ID 83402 - 3609</t>
  </si>
  <si>
    <t>(208) 529-3696</t>
  </si>
  <si>
    <t>Irrigators Lumber Co</t>
  </si>
  <si>
    <t>623 E Albany St</t>
  </si>
  <si>
    <t>CALDWELL,  ID 83605 - 3515</t>
  </si>
  <si>
    <t>(208) 459-4691</t>
  </si>
  <si>
    <t>IT'S ALL IDAHO</t>
  </si>
  <si>
    <t xml:space="preserve">1002 N. 3RD </t>
  </si>
  <si>
    <t>MCCALL IDAHO 83638</t>
  </si>
  <si>
    <t>634-3106</t>
  </si>
  <si>
    <t>634-4581</t>
  </si>
  <si>
    <t>BEV</t>
  </si>
  <si>
    <t>Jack Dennis' Wyoming Galleries</t>
  </si>
  <si>
    <t>50 E Broadway</t>
  </si>
  <si>
    <t>(307) 733-7548</t>
  </si>
  <si>
    <t>Jackson Hole Jackalope</t>
  </si>
  <si>
    <t>80 W Broadway</t>
  </si>
  <si>
    <t>(307) 734-5266</t>
  </si>
  <si>
    <t>Jackson Mercantile</t>
  </si>
  <si>
    <t>80 E Broadway</t>
  </si>
  <si>
    <t>(307) 733-3555</t>
  </si>
  <si>
    <t>JAN'S CHOCOLATES</t>
  </si>
  <si>
    <t xml:space="preserve">1509 CALDWELL BLVD, STE 12 </t>
  </si>
  <si>
    <t>NAMPA ID 83651</t>
  </si>
  <si>
    <t>463-8315</t>
  </si>
  <si>
    <t>J.J. SHAW</t>
  </si>
  <si>
    <t xml:space="preserve">1411 W FRANKLIN ST </t>
  </si>
  <si>
    <t>344-8899</t>
  </si>
  <si>
    <t>JUNIA STEPHENS</t>
  </si>
  <si>
    <t>JOHNSON'S HALLMARK &amp; JEWELERY</t>
  </si>
  <si>
    <t xml:space="preserve">PO BOX 1966 </t>
  </si>
  <si>
    <t>OROFINO ID  83544</t>
  </si>
  <si>
    <t>208-476-5899</t>
  </si>
  <si>
    <t>208-935-2569</t>
  </si>
  <si>
    <t>NORMA CARPENTER</t>
  </si>
  <si>
    <t>Jonita's Southwestern Connection</t>
  </si>
  <si>
    <t>6701 W State St</t>
  </si>
  <si>
    <t>BOISE,  ID 83714-7412</t>
  </si>
  <si>
    <t>(208) 853-4140</t>
  </si>
  <si>
    <t>Jordan's Hallmark</t>
  </si>
  <si>
    <t>BOISE,  ID 83707</t>
  </si>
  <si>
    <t>(208) 376-2210</t>
  </si>
  <si>
    <t>JUDY'S GIFTS</t>
  </si>
  <si>
    <t>146 W PINE</t>
  </si>
  <si>
    <t>(307) 367-2393</t>
  </si>
  <si>
    <t>Kandor Corporate Gift Service</t>
  </si>
  <si>
    <t>213 North 9 St</t>
  </si>
  <si>
    <t>BOISE,  ID 83702-5710</t>
  </si>
  <si>
    <t>(208) 336-1336</t>
  </si>
  <si>
    <t>KARON'S HALLMARK</t>
  </si>
  <si>
    <t>147 JOHNSON AVE</t>
  </si>
  <si>
    <t>OROFINO,  ID  83544</t>
  </si>
  <si>
    <t>(208) 476-5899</t>
  </si>
  <si>
    <t>KARSCH CUSTOM STAINED GLASS</t>
  </si>
  <si>
    <t>231 W PINE</t>
  </si>
  <si>
    <t>(307) 367-2326</t>
  </si>
  <si>
    <t>KARCHER MARKET</t>
  </si>
  <si>
    <t xml:space="preserve">2302 W KARCHER RD PO BOX 9012 </t>
  </si>
  <si>
    <t>NAMPA ID  83652</t>
  </si>
  <si>
    <t>467-2302</t>
  </si>
  <si>
    <t>DEBBIE</t>
  </si>
  <si>
    <t>Kathryn's Snack Shack</t>
  </si>
  <si>
    <t>2140 N Skyline Dr</t>
  </si>
  <si>
    <t>IDAHO FALLS,  ID 83402 - 4906</t>
  </si>
  <si>
    <t>(208) 529-9909</t>
  </si>
  <si>
    <t>Kathy's Country Corner</t>
  </si>
  <si>
    <t>365 River Pkwy</t>
  </si>
  <si>
    <t>(208) 528-0133</t>
  </si>
  <si>
    <t>Kathy's Hallmark Shop</t>
  </si>
  <si>
    <t>560 E 17</t>
  </si>
  <si>
    <t>IDAHO FALLS,  ID 83404 - 6154</t>
  </si>
  <si>
    <t>(208) 522-7205</t>
  </si>
  <si>
    <t>KAY'S HALLMARK</t>
  </si>
  <si>
    <t>516 MAIN ST</t>
  </si>
  <si>
    <t>(208) 756-2223</t>
  </si>
  <si>
    <t>KAYTEE'S KOUNTRY</t>
  </si>
  <si>
    <t>9360 N GOVERNMENT WAY # A</t>
  </si>
  <si>
    <t>HAYDEN,  ID  83835</t>
  </si>
  <si>
    <t>(208) 762-1093</t>
  </si>
  <si>
    <t>Keeler Donald L &amp; Joan</t>
  </si>
  <si>
    <t>Kelly's Hallmark Cards &amp; Gifts</t>
  </si>
  <si>
    <t>724 Arthur St</t>
  </si>
  <si>
    <t>CALDWELL,  ID 83605 - 3722</t>
  </si>
  <si>
    <t>(208) 459-7885</t>
  </si>
  <si>
    <t>KETCHUM KITCHENS</t>
  </si>
  <si>
    <t xml:space="preserve">PO BOX 2197 </t>
  </si>
  <si>
    <t>KETCHUM ID 83340</t>
  </si>
  <si>
    <t>208-726-1989</t>
  </si>
  <si>
    <t>208-726-3651</t>
  </si>
  <si>
    <t>KATHY</t>
  </si>
  <si>
    <t>Kimberly Nurseries</t>
  </si>
  <si>
    <t>2862 Addison Ave E</t>
  </si>
  <si>
    <t>TWIN FALLS,  ID 83301-6812</t>
  </si>
  <si>
    <t>(208) 735-3992</t>
  </si>
  <si>
    <t>Kitchen Magic</t>
  </si>
  <si>
    <t>1347 Filer Av East</t>
  </si>
  <si>
    <t>TWIN FALLS,  ID 83301 - 4120</t>
  </si>
  <si>
    <t>(208) 733-4285</t>
  </si>
  <si>
    <t>KITCHENWORKS</t>
  </si>
  <si>
    <t>305 E PARK ST</t>
  </si>
  <si>
    <t>(208) 634-2422</t>
  </si>
  <si>
    <t>statnrs Kling's</t>
  </si>
  <si>
    <t>704 Main St</t>
  </si>
  <si>
    <t>Lewiston,  ID 83501 - 1836</t>
  </si>
  <si>
    <t>(208) 743-8501</t>
  </si>
  <si>
    <t>Kooskia Variety Store</t>
  </si>
  <si>
    <t>008 N Main</t>
  </si>
  <si>
    <t>Kooskia,  ID 83539</t>
  </si>
  <si>
    <t>(208) 926-4262</t>
  </si>
  <si>
    <t>Kountry Kitty</t>
  </si>
  <si>
    <t>Kountry Klassics</t>
  </si>
  <si>
    <t>(406) 646-7209</t>
  </si>
  <si>
    <t>Kountry Klutter</t>
  </si>
  <si>
    <t>120 S Main</t>
  </si>
  <si>
    <t>SODA SPRINGS,  ID 83276 - 1428</t>
  </si>
  <si>
    <t>Kurt's Pharmacy Hallmark Cards &amp; Gifts</t>
  </si>
  <si>
    <t>1215 Filer Ave E</t>
  </si>
  <si>
    <t>TWIN FALLS,  ID 83301</t>
  </si>
  <si>
    <t>(208) 734-8177</t>
  </si>
  <si>
    <t>L &amp; L Enterprise</t>
  </si>
  <si>
    <t>222 Sw 3 St</t>
  </si>
  <si>
    <t>FRUITLAND,  ID 83619 - 2660</t>
  </si>
  <si>
    <t>(208) 452-7652</t>
  </si>
  <si>
    <t>La Colmenita</t>
  </si>
  <si>
    <t>400 N Main St</t>
  </si>
  <si>
    <t>HAILEY,  ID 83333 - 8416</t>
  </si>
  <si>
    <t>(208) 788-7859</t>
  </si>
  <si>
    <t>Ladybug Soapworks</t>
  </si>
  <si>
    <t>603 W Main</t>
  </si>
  <si>
    <t>BOISE,  ID 83702 - 5935</t>
  </si>
  <si>
    <t>(208) 342-1523</t>
  </si>
  <si>
    <t>Laramie's</t>
  </si>
  <si>
    <t>701 S Latah</t>
  </si>
  <si>
    <t>BOISE,  ID 83705 - 1548</t>
  </si>
  <si>
    <t>(208) 345-6727</t>
  </si>
  <si>
    <t>Le Jardin</t>
  </si>
  <si>
    <t>257 N Main</t>
  </si>
  <si>
    <t>POCATELLO,  ID 83204 - 3110</t>
  </si>
  <si>
    <t>(208) 478-6656</t>
  </si>
  <si>
    <t>Leah's Gifts &amp; Ceramics</t>
  </si>
  <si>
    <t>618 Main Av N</t>
  </si>
  <si>
    <t>TWIN FALLS,  ID 83301 - 5740</t>
  </si>
  <si>
    <t>(208) 734-3227</t>
  </si>
  <si>
    <t>Leatherman The</t>
  </si>
  <si>
    <t>138 Main Av S</t>
  </si>
  <si>
    <t>(208) 734-4818</t>
  </si>
  <si>
    <t>Legends Eight</t>
  </si>
  <si>
    <t>200 W Hanley Ave Suite 1205</t>
  </si>
  <si>
    <t>(208) 762-7617</t>
  </si>
  <si>
    <t>Lemon Meringue</t>
  </si>
  <si>
    <t>367 Park Av</t>
  </si>
  <si>
    <t>IDAHO FALLS,  ID 83402 - 3610</t>
  </si>
  <si>
    <t>(208) 529-9599</t>
  </si>
  <si>
    <t>LEONARD PAUL STORE</t>
  </si>
  <si>
    <t>PO BOX 93</t>
  </si>
  <si>
    <t>COOLIN ID  83821</t>
  </si>
  <si>
    <t>208-443-2463</t>
  </si>
  <si>
    <t>208-443-6015</t>
  </si>
  <si>
    <t>DIANA</t>
  </si>
  <si>
    <t>Life's Little Treasures Inc</t>
  </si>
  <si>
    <t>800 W Idaho</t>
  </si>
  <si>
    <t>BOISE,  ID 83702 - 5877</t>
  </si>
  <si>
    <t>(208) 345-2828</t>
  </si>
  <si>
    <t>Limited Additions</t>
  </si>
  <si>
    <t>1593 Hollipark Dr</t>
  </si>
  <si>
    <t>Idaho Falls,  ID 83401 - 2173</t>
  </si>
  <si>
    <t>(208) 542-2813</t>
  </si>
  <si>
    <t>Lindsley's Furniture &amp; Appliances</t>
  </si>
  <si>
    <t>113 E Main</t>
  </si>
  <si>
    <t>Grangeville,  ID 83530 - 2233</t>
  </si>
  <si>
    <t>(208) 983-1040</t>
  </si>
  <si>
    <t>LITEHOUSE</t>
  </si>
  <si>
    <t xml:space="preserve">1109 N. ELLA </t>
  </si>
  <si>
    <t>SANDPOINT ID  83864</t>
  </si>
  <si>
    <t>208-263-7569</t>
  </si>
  <si>
    <t>263-1259</t>
  </si>
  <si>
    <t>GLORIA SCHAUWECKER</t>
  </si>
  <si>
    <t>Little Dragon</t>
  </si>
  <si>
    <t>Bse,  ID 83704</t>
  </si>
  <si>
    <t>(208) 375-0003</t>
  </si>
  <si>
    <t>LITTLE LOST STORE</t>
  </si>
  <si>
    <t xml:space="preserve">3503 HWY 22/33 </t>
  </si>
  <si>
    <t>HOWE ID  83244</t>
  </si>
  <si>
    <t>208-767-3366</t>
  </si>
  <si>
    <t>208-767-3367</t>
  </si>
  <si>
    <t>CECILIA ABBEY</t>
  </si>
  <si>
    <t>LITTLE RED HEN</t>
  </si>
  <si>
    <t xml:space="preserve">1485 POLELINE RD MAGIC VALLEY MALL #159 </t>
  </si>
  <si>
    <t>TWIN FALLS ID 83301</t>
  </si>
  <si>
    <t>208-734-7888</t>
  </si>
  <si>
    <t>208-733-7887</t>
  </si>
  <si>
    <t>DEB</t>
  </si>
  <si>
    <t>LITTLE TREE LOG HOMES</t>
  </si>
  <si>
    <t>3303 E FOREST SIDING RD</t>
  </si>
  <si>
    <t>(208) 263-2186</t>
  </si>
  <si>
    <t>Lizzy's</t>
  </si>
  <si>
    <t>1020 Blue Lakes Boulevard North</t>
  </si>
  <si>
    <t>TWIN FALLS,  ID 83301 - 3303</t>
  </si>
  <si>
    <t>(208) 735-1363</t>
  </si>
  <si>
    <t>Local Lady Boutique Ii</t>
  </si>
  <si>
    <t>18 E Bullion</t>
  </si>
  <si>
    <t>HAILEY,  ID 83333</t>
  </si>
  <si>
    <t>(208) 788-1356</t>
  </si>
  <si>
    <t>Loose Moose Trading Co</t>
  </si>
  <si>
    <t>176 W Broadway</t>
  </si>
  <si>
    <t>(307) 733-7085</t>
  </si>
  <si>
    <t>Lost River Found</t>
  </si>
  <si>
    <t>141 W Grand</t>
  </si>
  <si>
    <t>ARCO,  ID 83213</t>
  </si>
  <si>
    <t>(208) 527-4575</t>
  </si>
  <si>
    <t>Lunaria</t>
  </si>
  <si>
    <t>966 S Vista Av</t>
  </si>
  <si>
    <t>BOISE,  ID 83705 - 2425</t>
  </si>
  <si>
    <t>(208) 327-8922</t>
  </si>
  <si>
    <t>Made In Idaho Inc</t>
  </si>
  <si>
    <t>for batch of</t>
  </si>
  <si>
    <t xml:space="preserve">   =</t>
  </si>
  <si>
    <t>Cost including overhead and labor</t>
  </si>
  <si>
    <t>Price with profit allocated ( =s</t>
  </si>
  <si>
    <t>To keep margin needed, divide by reciprocal (20% needed, /80%)</t>
  </si>
  <si>
    <t>Final sale price at retailer</t>
  </si>
  <si>
    <t>(208) 378-1188</t>
  </si>
  <si>
    <t>Made In Idaho USA</t>
  </si>
  <si>
    <t>(208) 734-2224</t>
  </si>
  <si>
    <t>Madison Hotel &amp; Gifts</t>
  </si>
  <si>
    <t>139 Yellowstone Ave</t>
  </si>
  <si>
    <t>(406) 646-7745</t>
  </si>
  <si>
    <t>Main Street Mall</t>
  </si>
  <si>
    <t>5 N Main</t>
  </si>
  <si>
    <t>PAYETTE,  ID 83661 - 2519</t>
  </si>
  <si>
    <t>(208) 642-7313</t>
  </si>
  <si>
    <t>Maison Et Cadeaux</t>
  </si>
  <si>
    <t>400 N East Ave</t>
  </si>
  <si>
    <t>(208) 622-3101</t>
  </si>
  <si>
    <t>MAKING A DIFFERENCE</t>
  </si>
  <si>
    <t>530 W PINE ST</t>
  </si>
  <si>
    <t>(208) 265-5622</t>
  </si>
  <si>
    <t>Mangy Moose Emporium</t>
  </si>
  <si>
    <t>(307) 739-2166</t>
  </si>
  <si>
    <t>MARCY'S HALLMARK</t>
  </si>
  <si>
    <t>(208) 263-8855</t>
  </si>
  <si>
    <t>Marianne's Hallmark Card &amp; Gift</t>
  </si>
  <si>
    <t>Pine Ridge Mall</t>
  </si>
  <si>
    <t>POCATELLO,  ID 83202 - 2606</t>
  </si>
  <si>
    <t>(208) 237-7222</t>
  </si>
  <si>
    <t>Marketplace Gifts</t>
  </si>
  <si>
    <t>(208) 321-7441</t>
  </si>
  <si>
    <t>Marsh's Trading Post</t>
  </si>
  <si>
    <t>Highway 12 &amp; 36th St N</t>
  </si>
  <si>
    <t>Lewiston,  ID 83501</t>
  </si>
  <si>
    <t>(208) 743-5778</t>
  </si>
  <si>
    <t>Marsing Hardware Inc</t>
  </si>
  <si>
    <t>222 Main</t>
  </si>
  <si>
    <t>MARSING,  ID 83639 - 5002</t>
  </si>
  <si>
    <t>(208) 896-4162</t>
  </si>
  <si>
    <t>Mary Lou's Music Boxes &amp; Gifts</t>
  </si>
  <si>
    <t>1808 19th Ave</t>
  </si>
  <si>
    <t>Lewiston,  ID 83501 - 4000</t>
  </si>
  <si>
    <t>(208) 798-8191</t>
  </si>
  <si>
    <t>MCCALL DRUG</t>
  </si>
  <si>
    <t xml:space="preserve">PO BOX 389 </t>
  </si>
  <si>
    <t>McCALL ID 83638</t>
  </si>
  <si>
    <t>208-634-2433</t>
  </si>
  <si>
    <t>MILLIE</t>
  </si>
  <si>
    <t>MCCOY'S</t>
  </si>
  <si>
    <t xml:space="preserve">PO BOX 210 </t>
  </si>
  <si>
    <t>774-3377</t>
  </si>
  <si>
    <t>JANE &amp; LARRY McCOY</t>
  </si>
  <si>
    <t>MEACHAM MILLS</t>
  </si>
  <si>
    <t xml:space="preserve">1305 MAIN ST </t>
  </si>
  <si>
    <t>LEWISTON ID  83501</t>
  </si>
  <si>
    <t>743-0505</t>
  </si>
  <si>
    <t>MARY MEACHAM</t>
  </si>
  <si>
    <t>Mel's</t>
  </si>
  <si>
    <t>8800 N Division</t>
  </si>
  <si>
    <t>Spokane,  WA 99218 - 1108</t>
  </si>
  <si>
    <t>(509) 467-5132</t>
  </si>
  <si>
    <t>Memories Unlimited</t>
  </si>
  <si>
    <t>822 Washington</t>
  </si>
  <si>
    <t>MONTPELIER,  ID 83254 - 1423</t>
  </si>
  <si>
    <t>(208) 847-0300</t>
  </si>
  <si>
    <t>Menzel's Curio Store</t>
  </si>
  <si>
    <t>127 Yellowstone Ave</t>
  </si>
  <si>
    <t>(406) 646-7666</t>
  </si>
  <si>
    <t>MICHELLE'S LINGERIE</t>
  </si>
  <si>
    <t>605 CEDAR ST</t>
  </si>
  <si>
    <t>(208) 753-0801</t>
  </si>
  <si>
    <t>Millwood Florist</t>
  </si>
  <si>
    <t>9403 E Trent Av</t>
  </si>
  <si>
    <t>Spokane,  WA 99206 - 4218</t>
  </si>
  <si>
    <t>(509) 926-9986</t>
  </si>
  <si>
    <t>Minnie's Old Fashioned Fountain &amp; Candy Store</t>
  </si>
  <si>
    <t>(406) 848-7745</t>
  </si>
  <si>
    <t>Miss Tami's Cottage &amp; Tea Room</t>
  </si>
  <si>
    <t>1031 N Main St</t>
  </si>
  <si>
    <t>Meridian,  ID 83642</t>
  </si>
  <si>
    <t>(208) 888-6829</t>
  </si>
  <si>
    <t>MOOSE CREEK TRADING CO</t>
  </si>
  <si>
    <t>44 W PINE ST</t>
  </si>
  <si>
    <t>(307) 367-4616</t>
  </si>
  <si>
    <t>Mostly Fun</t>
  </si>
  <si>
    <t>160 N Cache Dr</t>
  </si>
  <si>
    <t>(307) 733-5557</t>
  </si>
  <si>
    <t>MOUNTAIN JAVA</t>
  </si>
  <si>
    <t>501 PINE ST</t>
  </si>
  <si>
    <t>(208) 634-2027</t>
  </si>
  <si>
    <t>MRS SQUEEKY'S MOUSE HOUSE</t>
  </si>
  <si>
    <t>HIGHWAY 200 E</t>
  </si>
  <si>
    <t>KOOTENAI,  ID  83840</t>
  </si>
  <si>
    <t>(208) 263-5630</t>
  </si>
  <si>
    <t>Mystical Moments Lingerie &amp; More</t>
  </si>
  <si>
    <t>3328 10th St Suite 102</t>
  </si>
  <si>
    <t>Lewiston,  ID 83501 - 5662</t>
  </si>
  <si>
    <t>(208) 746-3399</t>
  </si>
  <si>
    <t>Nampa Floral Co Inc</t>
  </si>
  <si>
    <t>1211 2nd St S</t>
  </si>
  <si>
    <t>Nampa,  ID 83651 - 3913</t>
  </si>
  <si>
    <t>(208) 466-3508</t>
  </si>
  <si>
    <t>Nettie's Place</t>
  </si>
  <si>
    <t>122 E 1st South</t>
  </si>
  <si>
    <t>(208) 359-1960</t>
  </si>
  <si>
    <t>North End Gardner</t>
  </si>
  <si>
    <t>231 Warm Springs Av</t>
  </si>
  <si>
    <t>BOISE,  ID 83712 - 6234</t>
  </si>
  <si>
    <t>(208) 343-3226</t>
  </si>
  <si>
    <t>Northwest Artists</t>
  </si>
  <si>
    <t>217 E Sherman Ave</t>
  </si>
  <si>
    <t>Coeur D'Alene,  ID 83814 - 2724</t>
  </si>
  <si>
    <t>(208) 667-1464</t>
  </si>
  <si>
    <t>NORTHWEST GIFT OUTLET</t>
  </si>
  <si>
    <t>4077 W RIVERBEND RD</t>
  </si>
  <si>
    <t>POST FALLS,  ID 83854-8467  </t>
  </si>
  <si>
    <t>(208) 777-0907</t>
  </si>
  <si>
    <t>NORTHWEST SHOWCASE</t>
  </si>
  <si>
    <t>531 S MAIN ST</t>
  </si>
  <si>
    <t>MOSCOW,  ID 83843</t>
  </si>
  <si>
    <t>(208) 883-1128</t>
  </si>
  <si>
    <t>Old Town Antique Mall Coffee House &amp; Deli</t>
  </si>
  <si>
    <t>1212 1st St S</t>
  </si>
  <si>
    <t>NAMPA,  ID 83651 - 3955</t>
  </si>
  <si>
    <t>(208) 463-6315</t>
  </si>
  <si>
    <t>Olde Farm House The</t>
  </si>
  <si>
    <t>541 5th</t>
  </si>
  <si>
    <t>RUPERT,  ID 83350 - 1617</t>
  </si>
  <si>
    <t>(208) 436-1994</t>
  </si>
  <si>
    <t>Olsen Gallery And Gifts</t>
  </si>
  <si>
    <t>2100 E Fairview Av</t>
  </si>
  <si>
    <t>MERIDIAN,  ID 83642 - 8073</t>
  </si>
  <si>
    <t>(208) 888-2585</t>
  </si>
  <si>
    <t>On The Mantel</t>
  </si>
  <si>
    <t>404 S Eagle Rd</t>
  </si>
  <si>
    <t>EAGLE,  ID 83616 - 6069</t>
  </si>
  <si>
    <t>(208) 938-4151</t>
  </si>
  <si>
    <t>Orchards Pharmacy &amp; Gifts</t>
  </si>
  <si>
    <t>523 Thain Rd</t>
  </si>
  <si>
    <t>Lewiston,  ID 83501 - 5530</t>
  </si>
  <si>
    <t>(208) 743-5515</t>
  </si>
  <si>
    <t>Oregon Trail Center</t>
  </si>
  <si>
    <t>320 N 4</t>
  </si>
  <si>
    <t>Montpelier,  ID 83254</t>
  </si>
  <si>
    <t>(208) 847-3800</t>
  </si>
  <si>
    <t>Orvis Jackson Hole</t>
  </si>
  <si>
    <t>485 W Broadway</t>
  </si>
  <si>
    <t>(307) 733-5407</t>
  </si>
  <si>
    <t>Otter Creek</t>
  </si>
  <si>
    <t>322 Jefferson Av</t>
  </si>
  <si>
    <t>POCATELLO,  ID 83201 - 3946</t>
  </si>
  <si>
    <t>(208) 233-5100</t>
  </si>
  <si>
    <t>OUT A IDAHO</t>
  </si>
  <si>
    <t xml:space="preserve">PO BOX 967 </t>
  </si>
  <si>
    <t>208-634-2420</t>
  </si>
  <si>
    <t>208-634-3174</t>
  </si>
  <si>
    <t>LAURIE ALTER</t>
  </si>
  <si>
    <t>Out West</t>
  </si>
  <si>
    <t>16 N Canyon St</t>
  </si>
  <si>
    <t>(406) 646-9360</t>
  </si>
  <si>
    <t>OUTFITTERS PACK STATION</t>
  </si>
  <si>
    <t>2070 W BROADWAY I</t>
  </si>
  <si>
    <t>DAHO FALLS ID  83402</t>
  </si>
  <si>
    <t>208-522-3446</t>
  </si>
  <si>
    <t>522-6628</t>
  </si>
  <si>
    <t>DICK</t>
  </si>
  <si>
    <t>Owl Pharmacies Owl Southway</t>
  </si>
  <si>
    <t>720 16th Ave</t>
  </si>
  <si>
    <t>Lewiston,  ID 83501 - 3768</t>
  </si>
  <si>
    <t>(208) 743-5528</t>
  </si>
  <si>
    <t>PACIFIC IMPRESSIONS</t>
  </si>
  <si>
    <t>412 E SHERMAN AVE</t>
  </si>
  <si>
    <t>Coeur d' Alene,  ID 83865  </t>
  </si>
  <si>
    <t>(208) 765-2448</t>
  </si>
  <si>
    <t>Paradies Shops</t>
  </si>
  <si>
    <t>3201 Airport Wy</t>
  </si>
  <si>
    <t>Bse,  ID 83705</t>
  </si>
  <si>
    <t>(208) 424-0078</t>
  </si>
  <si>
    <t>Pedal Pushers Bike Rental &amp; Repair</t>
  </si>
  <si>
    <t>101 N Coeur d'Alene Ave</t>
  </si>
  <si>
    <t>Hrsn,  ID 83833</t>
  </si>
  <si>
    <t>(208) 689-3436</t>
  </si>
  <si>
    <t>Peddlers</t>
  </si>
  <si>
    <t>228 E Plaza</t>
  </si>
  <si>
    <t>EAGLE,  ID 83616 - 5981</t>
  </si>
  <si>
    <t>(208) 939-5651</t>
  </si>
  <si>
    <t>Pepi Stiegler Sports</t>
  </si>
  <si>
    <t>3395 W Mccollister Dr</t>
  </si>
  <si>
    <t>TETN VLG,  WY 83001</t>
  </si>
  <si>
    <t>(307) 733-4505</t>
  </si>
  <si>
    <t>Picket Fence The</t>
  </si>
  <si>
    <t>6848 N Government Way</t>
  </si>
  <si>
    <t>Coeur D'Alene,  ID 83815 - 7798</t>
  </si>
  <si>
    <t>(208) 762-8147</t>
  </si>
  <si>
    <t>Pioneer Idaho</t>
  </si>
  <si>
    <t>662 Caswell</t>
  </si>
  <si>
    <t>TWIN FALLS,  ID 83301 - 4039</t>
  </si>
  <si>
    <t>(208) 736-9910</t>
  </si>
  <si>
    <t>Plant Mill Gifts &amp; Garden Art</t>
  </si>
  <si>
    <t>740 N Cecil Rd Suite 104</t>
  </si>
  <si>
    <t>Post Falls,  ID 83854 - 5322</t>
  </si>
  <si>
    <t>(208) 773-7130</t>
  </si>
  <si>
    <t>Price True Value Hardware &amp; Gifts</t>
  </si>
  <si>
    <t>147 Main Av W</t>
  </si>
  <si>
    <t>(208) 733-5477</t>
  </si>
  <si>
    <t>Primrose Lane II</t>
  </si>
  <si>
    <t>1015 Main</t>
  </si>
  <si>
    <t>BUHL,  ID 83316 - 1627</t>
  </si>
  <si>
    <t>(208) 543-2800</t>
  </si>
  <si>
    <t>Que Pasa</t>
  </si>
  <si>
    <t>409S 8</t>
  </si>
  <si>
    <t>BOISE,  ID 83702 - 7142</t>
  </si>
  <si>
    <t>(208) 385-9018</t>
  </si>
  <si>
    <t>Rachel's Place</t>
  </si>
  <si>
    <t>12570 W Fairview Av</t>
  </si>
  <si>
    <t>BOISE,  ID 83713 - 0026</t>
  </si>
  <si>
    <t>(208) 658-0455</t>
  </si>
  <si>
    <t>Ranch Shop</t>
  </si>
  <si>
    <t>80 S Cache Dr</t>
  </si>
  <si>
    <t>(307) 733-3333</t>
  </si>
  <si>
    <t>Rare Earth</t>
  </si>
  <si>
    <t>111 Yellowstone Ave</t>
  </si>
  <si>
    <t>(406) 646-9337</t>
  </si>
  <si>
    <t>Recollections</t>
  </si>
  <si>
    <t>1214 Oakley</t>
  </si>
  <si>
    <t>BURLEY,  ID 83318 - 1840</t>
  </si>
  <si>
    <t>(208) 878-2554</t>
  </si>
  <si>
    <t>RESORT LOGO SHOP</t>
  </si>
  <si>
    <t xml:space="preserve">900 FLOATING GREEN DR </t>
  </si>
  <si>
    <t>COEUR D'ALENE ID 83814</t>
  </si>
  <si>
    <t>208-666-9021</t>
  </si>
  <si>
    <t>A/P 667-5683</t>
  </si>
  <si>
    <t>SHERYL</t>
  </si>
  <si>
    <t>Ric's Capital City Florist</t>
  </si>
  <si>
    <t>5749 Fairview Av</t>
  </si>
  <si>
    <t>BOISE,  ID 83706 - 1168</t>
  </si>
  <si>
    <t>(208) 377-0120</t>
  </si>
  <si>
    <t>RIVERSIDE GALLERY</t>
  </si>
  <si>
    <t>7192 MAIN ST</t>
  </si>
  <si>
    <t>BONNERS FERRY,  ID  83805</t>
  </si>
  <si>
    <t>(208) 267-3596</t>
  </si>
  <si>
    <t>Rocking W Cowboy Store</t>
  </si>
  <si>
    <t>21 N Canyon St</t>
  </si>
  <si>
    <t>(406) 646-9420</t>
  </si>
  <si>
    <t>Rocky Mountain Trophy</t>
  </si>
  <si>
    <t>7 W Main</t>
  </si>
  <si>
    <t>REXBURG,  ID 83440 - 1824</t>
  </si>
  <si>
    <t>(208) 359-1554</t>
  </si>
  <si>
    <t>Rosebud</t>
  </si>
  <si>
    <t>400 E Snow King Dr</t>
  </si>
  <si>
    <t>(307) 733-8855</t>
  </si>
  <si>
    <t>Round Valley Trading Post</t>
  </si>
  <si>
    <t>10319 Highway 55</t>
  </si>
  <si>
    <t>CASCADE,  ID 83611 - 5403</t>
  </si>
  <si>
    <t>(208) 382-5010</t>
  </si>
  <si>
    <t>Roundup</t>
  </si>
  <si>
    <t>115 W Broadway</t>
  </si>
  <si>
    <t>(307) 733-3405</t>
  </si>
  <si>
    <t>Roundup Trading Post</t>
  </si>
  <si>
    <t>127 N Dunraven St</t>
  </si>
  <si>
    <t>(406) 646-7751</t>
  </si>
  <si>
    <t>SALMON RIVER FOODS INC</t>
  </si>
  <si>
    <t xml:space="preserve">2153 CENTURY WAY </t>
  </si>
  <si>
    <t>BOISE IDAHO 83709</t>
  </si>
  <si>
    <t>376-3463 (Kay x-3)</t>
  </si>
  <si>
    <t>377-5031</t>
  </si>
  <si>
    <t>KAY JOHNSON</t>
  </si>
  <si>
    <t>SAM INC</t>
  </si>
  <si>
    <t xml:space="preserve">10793 W GLOXINIA ST </t>
  </si>
  <si>
    <t>STAR ID 83669</t>
  </si>
  <si>
    <t>208-286-0509</t>
  </si>
  <si>
    <t>RON &amp; LOU ANNE GWARTNEY</t>
  </si>
  <si>
    <t>Sandy's Gifts</t>
  </si>
  <si>
    <t>3118 N Middleton Rd</t>
  </si>
  <si>
    <t>NAMPA,  ID 83651 - 1587</t>
  </si>
  <si>
    <t>(208) 461-1390</t>
  </si>
  <si>
    <t>Sato's Oriental Market</t>
  </si>
  <si>
    <t>688 N Holmes Av</t>
  </si>
  <si>
    <t>IDAHO FALLS,  ID 83401 - 2637</t>
  </si>
  <si>
    <t>(208) 523-2162</t>
  </si>
  <si>
    <t>Sav-Mor Drug</t>
  </si>
  <si>
    <t>270 N 2 East</t>
  </si>
  <si>
    <t>MOUNTAIN HOME,  ID 83647 - 2725</t>
  </si>
  <si>
    <t>(208) 587-3346</t>
  </si>
  <si>
    <t>SCANDINAVIAN AFFAIR</t>
  </si>
  <si>
    <t>319 N 1ST AVE</t>
  </si>
  <si>
    <t>(208) 263-7722</t>
  </si>
  <si>
    <t>Scarab Gifts &amp; Cards</t>
  </si>
  <si>
    <t>1020 W Main Suite 111</t>
  </si>
  <si>
    <t>BOISE,  ID 83702 - 5786</t>
  </si>
  <si>
    <t>(208) 333-0110</t>
  </si>
  <si>
    <t>Scented Cottage The</t>
  </si>
  <si>
    <t>201 E 12th St</t>
  </si>
  <si>
    <t>EMMETT,  ID 83617 - 3626</t>
  </si>
  <si>
    <t>(208) 365-2654</t>
  </si>
  <si>
    <t>Scentinel Candle Company</t>
  </si>
  <si>
    <t>2788 S U S Hwy 89-91</t>
  </si>
  <si>
    <t>(435) 755-6993</t>
  </si>
  <si>
    <t>Selectable Collectables</t>
  </si>
  <si>
    <t>133 E Lake St</t>
  </si>
  <si>
    <t>McCall,  ID 83638 - 3812</t>
  </si>
  <si>
    <t>(208) 634-5286</t>
  </si>
  <si>
    <t>Sentiments</t>
  </si>
  <si>
    <t>220 N 9</t>
  </si>
  <si>
    <t>BOISE,  ID 83702 - 5709</t>
  </si>
  <si>
    <t>(208) 342-3400</t>
  </si>
  <si>
    <t>Shaddow Domain</t>
  </si>
  <si>
    <t>175 S Eastern Av</t>
  </si>
  <si>
    <t>Idaho Falls,  ID 83402 - 4139</t>
  </si>
  <si>
    <t>(208) 552-5036</t>
  </si>
  <si>
    <t>Shady Lady/Tea Room</t>
  </si>
  <si>
    <t>655 N Arthur</t>
  </si>
  <si>
    <t xml:space="preserve">POCATELLO,  ID  83204-2903 </t>
  </si>
  <si>
    <t>(208) 232-1005</t>
  </si>
  <si>
    <t>SHARON'S HALLMARK</t>
  </si>
  <si>
    <t xml:space="preserve">306 N FIRST </t>
  </si>
  <si>
    <t>SANDPOINT ID 83864</t>
  </si>
  <si>
    <t>208-263-2811</t>
  </si>
  <si>
    <t>SHARON</t>
  </si>
  <si>
    <t>Sheep Shop</t>
  </si>
  <si>
    <t>Pineridge Mall</t>
  </si>
  <si>
    <t>CHUBBUCK,  ID 83202 - 3004</t>
  </si>
  <si>
    <t>(208) 237-8336</t>
  </si>
  <si>
    <t>SHILO FRUITS</t>
  </si>
  <si>
    <t xml:space="preserve">21697 MIDDLE RD </t>
  </si>
  <si>
    <t>GREENLEAF ID  83626</t>
  </si>
  <si>
    <t>459-0154</t>
  </si>
  <si>
    <t>DIANA HARRIS</t>
  </si>
  <si>
    <t>SIDEBOARD</t>
  </si>
  <si>
    <t xml:space="preserve">425 PARK AVE </t>
  </si>
  <si>
    <t>IDAHO FALLS ID 83402</t>
  </si>
  <si>
    <t>208-524-4228</t>
  </si>
  <si>
    <t>JOAN</t>
  </si>
  <si>
    <t>SILVER CAPITAL ARTS</t>
  </si>
  <si>
    <t xml:space="preserve">524 BANK STREET </t>
  </si>
  <si>
    <t>WALLACE IDAHO 83873</t>
  </si>
  <si>
    <t>556-7081</t>
  </si>
  <si>
    <t>DOT</t>
  </si>
  <si>
    <t>Simple Seasons The</t>
  </si>
  <si>
    <t>1016 12th Ave S</t>
  </si>
  <si>
    <t>NAMPA,  ID 83651 - 4661</t>
  </si>
  <si>
    <t>(208) 461-7760</t>
  </si>
  <si>
    <t>Simpler Times Village</t>
  </si>
  <si>
    <t>840 Addison Av</t>
  </si>
  <si>
    <t>TWIN FALLS,  ID 83301 - 5203</t>
  </si>
  <si>
    <t>(208) 733-8737</t>
  </si>
  <si>
    <t>Sirk Shirts</t>
  </si>
  <si>
    <t>10 W Broadway</t>
  </si>
  <si>
    <t>(307) 733-2221</t>
  </si>
  <si>
    <t>Smile Source The</t>
  </si>
  <si>
    <t>11365 W Ustick Rd</t>
  </si>
  <si>
    <t>BOISE,  ID 83713 - 5008</t>
  </si>
  <si>
    <t>(208) 376-4438</t>
  </si>
  <si>
    <t>Smith &amp; Chandler</t>
  </si>
  <si>
    <t>121 Yellowstone Ave</t>
  </si>
  <si>
    <t>(406) 646-7841</t>
  </si>
  <si>
    <t>SMOKY DAVIS MEATS</t>
  </si>
  <si>
    <t xml:space="preserve">3914 W STATE STREET </t>
  </si>
  <si>
    <t>BOISE ID 83703</t>
  </si>
  <si>
    <t>344-1885</t>
  </si>
  <si>
    <t>363-0183</t>
  </si>
  <si>
    <t>GARY DAVIS</t>
  </si>
  <si>
    <t>SNAKE RIVER CHEVRON</t>
  </si>
  <si>
    <t xml:space="preserve">1390 BLUE LAKES BLVD </t>
  </si>
  <si>
    <t>TWIN FALLS, ID  83301</t>
  </si>
  <si>
    <t>208-734-8901</t>
  </si>
  <si>
    <t>208-734-5601</t>
  </si>
  <si>
    <t>THERESA</t>
  </si>
  <si>
    <t>SNAKE RIVER MART</t>
  </si>
  <si>
    <t>b</t>
  </si>
  <si>
    <t>sheet bag</t>
  </si>
  <si>
    <t xml:space="preserve">801 MAIN STREET </t>
  </si>
  <si>
    <t>MARSING, ID 83639</t>
  </si>
  <si>
    <t>208-896-4222</t>
  </si>
  <si>
    <t>5537</t>
  </si>
  <si>
    <t>JO LOOTENS</t>
  </si>
  <si>
    <t>Snake River Pottery</t>
  </si>
  <si>
    <t>Old Hwy 30 Bliss Grade</t>
  </si>
  <si>
    <t>BLISS,  ID 83314</t>
  </si>
  <si>
    <t>(208) 837-6527</t>
  </si>
  <si>
    <t>Snake River This N That</t>
  </si>
  <si>
    <t>301 E 1 Av</t>
  </si>
  <si>
    <t>GLENNS FERRY,  ID 83623</t>
  </si>
  <si>
    <t>(208) 366-7430</t>
  </si>
  <si>
    <t>Snake River Trading Co</t>
  </si>
  <si>
    <t>3295 W Mccollister Dr</t>
  </si>
  <si>
    <t>TETON VILLAGE,  WY 83025 - 9999</t>
  </si>
  <si>
    <t>(307) 733-7370</t>
  </si>
  <si>
    <t>Social Expressions &amp; Company Inc</t>
  </si>
  <si>
    <t>3335 N Five Mile Rd</t>
  </si>
  <si>
    <t>BOISE,  ID 83713 - 3925</t>
  </si>
  <si>
    <t>(208) 376-1492</t>
  </si>
  <si>
    <t>Soda Springs Floral</t>
  </si>
  <si>
    <t>160 E 2 South</t>
  </si>
  <si>
    <t>SODA SPRINGS,  ID 83276 - 1410</t>
  </si>
  <si>
    <t>(208) 547-3129</t>
  </si>
  <si>
    <t>Somethings</t>
  </si>
  <si>
    <t>131 N Washington</t>
  </si>
  <si>
    <t>(307) 886-9220</t>
  </si>
  <si>
    <t>SOPHIE'S CHOICE</t>
  </si>
  <si>
    <t xml:space="preserve">11174 HINSDALE ST </t>
  </si>
  <si>
    <t>BOISE ID 83713</t>
  </si>
  <si>
    <t>377-4519 - HM</t>
  </si>
  <si>
    <t>MARIA SESTERO</t>
  </si>
  <si>
    <t>Southwest Wood N Stuff</t>
  </si>
  <si>
    <t>1545 3 Avenue South</t>
  </si>
  <si>
    <t>PAYETTE,  ID 83661 - 2929</t>
  </si>
  <si>
    <t>(208) 642-2333</t>
  </si>
  <si>
    <t>Southwestern Gifts And Decor</t>
  </si>
  <si>
    <t>706 N Main St</t>
  </si>
  <si>
    <t>MERIDIAN,  ID 83642 - 2604</t>
  </si>
  <si>
    <t>(208) 888-7544</t>
  </si>
  <si>
    <t>Special Thoughts Gift Shop</t>
  </si>
  <si>
    <t>4308 N Haroldsen Dr</t>
  </si>
  <si>
    <t>IDAHO FALLS,  ID 83401 - 1104</t>
  </si>
  <si>
    <t>(208) 535-1436</t>
  </si>
  <si>
    <t>Spencer Gifts Inc</t>
  </si>
  <si>
    <t>(208) 322-0009</t>
  </si>
  <si>
    <t>Stacey's Heart &amp; Home</t>
  </si>
  <si>
    <t>5326 Overland Rd</t>
  </si>
  <si>
    <t>BOISE,  ID 83705 - 2638</t>
  </si>
  <si>
    <t>(208) 388-4247</t>
  </si>
  <si>
    <t>Stained Glass Co The</t>
  </si>
  <si>
    <t>504 Main St</t>
  </si>
  <si>
    <t>Lewiston,  ID 83501 - 1803</t>
  </si>
  <si>
    <t>(208) 746-2445</t>
  </si>
  <si>
    <t>Stitches 'N Stuff Inc</t>
  </si>
  <si>
    <t>495 E 5 North</t>
  </si>
  <si>
    <t>BURLEY,  ID 83318 - 3463</t>
  </si>
  <si>
    <t>(208) 677-5030</t>
  </si>
  <si>
    <t>STONERIDGE RESORT</t>
  </si>
  <si>
    <t xml:space="preserve">250 CHATWOLD </t>
  </si>
  <si>
    <t>BLANCHARD ID  83804</t>
  </si>
  <si>
    <t>208-437-2451</t>
  </si>
  <si>
    <t>208-437-5822</t>
  </si>
  <si>
    <t>KELLY BRONSON</t>
  </si>
  <si>
    <t>Store Of Wonders The</t>
  </si>
  <si>
    <t>3395 N Cole Rd</t>
  </si>
  <si>
    <t>BOISE,  ID 83704 - 4404</t>
  </si>
  <si>
    <t>(208) 322-0272</t>
  </si>
  <si>
    <t>Stosich Woodlock</t>
  </si>
  <si>
    <t>1798 Curtis Av</t>
  </si>
  <si>
    <t>IDAHO FALLS,  ID 83402 - 4420</t>
  </si>
  <si>
    <t>(208) 528-6700</t>
  </si>
  <si>
    <t>SUPER 1</t>
  </si>
  <si>
    <t xml:space="preserve">805 E. POLSTON AVENUE </t>
  </si>
  <si>
    <t>POST FALLS ID  83854</t>
  </si>
  <si>
    <t>208-777-0607</t>
  </si>
  <si>
    <t>JOHN MYERS</t>
  </si>
  <si>
    <t>Susan's</t>
  </si>
  <si>
    <t>226 Idaho St</t>
  </si>
  <si>
    <t>AMERICAN FALLS,  ID 83211 - 1236</t>
  </si>
  <si>
    <t>(208) 226-2050</t>
  </si>
  <si>
    <t>Sweetpea Home Interiors</t>
  </si>
  <si>
    <t>404 E Sherman Ave</t>
  </si>
  <si>
    <t>Coeur D'Alene,  ID 83814 - 2729</t>
  </si>
  <si>
    <t>(208) 667-9040</t>
  </si>
  <si>
    <t>TAMRAK</t>
  </si>
  <si>
    <t xml:space="preserve">27914 HWY 57 MM28 </t>
  </si>
  <si>
    <t>PRIEST LAKE ID  83856</t>
  </si>
  <si>
    <t>208-443-2328</t>
  </si>
  <si>
    <t>TRACY OLMA</t>
  </si>
  <si>
    <t>Tasha's Craft &amp; Antique Mall</t>
  </si>
  <si>
    <t>896 University Blvd</t>
  </si>
  <si>
    <t>REXBURG,  ID 83440 - 5058</t>
  </si>
  <si>
    <t>(208) 356-0346</t>
  </si>
  <si>
    <t>TATERS*</t>
  </si>
  <si>
    <t xml:space="preserve">5077 W CATALPA CT </t>
  </si>
  <si>
    <t>338-1062</t>
  </si>
  <si>
    <t>S-338-5499</t>
  </si>
  <si>
    <t>CINDY FOGDALL</t>
  </si>
  <si>
    <t>Ten Thousand Villages</t>
  </si>
  <si>
    <t>1609 N 13</t>
  </si>
  <si>
    <t>BOISE,  ID 83702 - 3565</t>
  </si>
  <si>
    <t>(208) 333-0535</t>
  </si>
  <si>
    <t>Things Remembered</t>
  </si>
  <si>
    <t>(208) 373-1297</t>
  </si>
  <si>
    <t>THIS THAT &amp; OTHER</t>
  </si>
  <si>
    <t>217 SALMON ST</t>
  </si>
  <si>
    <t>MACKAY,  ID  </t>
  </si>
  <si>
    <t>(208) 588-3012</t>
  </si>
  <si>
    <t>This That-N-So Much More</t>
  </si>
  <si>
    <t>61 N Broadway St</t>
  </si>
  <si>
    <t>BLACKFOOT,  ID 83221 - 2707</t>
  </si>
  <si>
    <t>(208) 782-1171</t>
  </si>
  <si>
    <t>Three C's Gift Gallery</t>
  </si>
  <si>
    <t>3100 S Eagle Rd</t>
  </si>
  <si>
    <t>MERIDIAN,  ID 83642 - 6749</t>
  </si>
  <si>
    <t>(208) 888-7982</t>
  </si>
  <si>
    <t>TIM'S SPECIAL CUT MEATS</t>
  </si>
  <si>
    <t>7397 N GOVERNMANT WAY</t>
  </si>
  <si>
    <t xml:space="preserve"> COEUR D'ALENE ID 83815</t>
  </si>
  <si>
    <t>208-772-3327</t>
  </si>
  <si>
    <t>762-3348</t>
  </si>
  <si>
    <t>EMILY BRANEN</t>
  </si>
  <si>
    <t>TIPACUP ESPRESSO</t>
  </si>
  <si>
    <t xml:space="preserve">10600 GALLOWAY </t>
  </si>
  <si>
    <t>MIDDLETON ID  83644</t>
  </si>
  <si>
    <t>585-9104</t>
  </si>
  <si>
    <t>CHRISTYNE HOLCOMB</t>
  </si>
  <si>
    <t>Trackside Mall</t>
  </si>
  <si>
    <t>301 Poulson</t>
  </si>
  <si>
    <t>IDAHO FALLS,  ID 83401 - 2025</t>
  </si>
  <si>
    <t>(208) 523-9111</t>
  </si>
  <si>
    <t>TRANSNATION</t>
  </si>
  <si>
    <t xml:space="preserve">1750 FRONT STREET, STE. 120 </t>
  </si>
  <si>
    <t>342-2222</t>
  </si>
  <si>
    <t>947-1230</t>
  </si>
  <si>
    <t>Treasure Mountain Gifts</t>
  </si>
  <si>
    <t>1901 Main St</t>
  </si>
  <si>
    <t>Lewiston,  ID 83501 - 2041</t>
  </si>
  <si>
    <t>(208) 798-5400</t>
  </si>
  <si>
    <t>TREASURE VALLEY COFFEE</t>
  </si>
  <si>
    <t xml:space="preserve">T11875 PRESIDENT DR </t>
  </si>
  <si>
    <t>BOISE IDAHO 83713</t>
  </si>
  <si>
    <t>377-8488</t>
  </si>
  <si>
    <t>3775170</t>
  </si>
  <si>
    <t>DARIN EASON</t>
  </si>
  <si>
    <t>Treasures Galore</t>
  </si>
  <si>
    <t>2271 Overland Av</t>
  </si>
  <si>
    <t>BURLEY,  ID 83318 - 2929</t>
  </si>
  <si>
    <t>(208) 678-5726</t>
  </si>
  <si>
    <t>Tree House The</t>
  </si>
  <si>
    <t>63 S State</t>
  </si>
  <si>
    <t>PRESTON,  ID 83263 - 1242</t>
  </si>
  <si>
    <t>(208) 852-2333</t>
  </si>
  <si>
    <t>Tuesday Morning Inc</t>
  </si>
  <si>
    <t>10305 Fairview Av</t>
  </si>
  <si>
    <t>(208) 377-9337</t>
  </si>
  <si>
    <t>Tumbleweed Gallery</t>
  </si>
  <si>
    <t>217 W 1 Av</t>
  </si>
  <si>
    <t>(208) 366-2800</t>
  </si>
  <si>
    <t>Twenty After Four</t>
  </si>
  <si>
    <t>218 N Main</t>
  </si>
  <si>
    <t>Pocatello,  ID 83204 - 3111</t>
  </si>
  <si>
    <t>(208) 239-0420</t>
  </si>
  <si>
    <t>Twin Bear Gift Shop</t>
  </si>
  <si>
    <t>3 Yellowstone Ave</t>
  </si>
  <si>
    <t>(406) 646-9378</t>
  </si>
  <si>
    <t>TWIN FALLS CHAMBER OF COMMERCE</t>
  </si>
  <si>
    <t xml:space="preserve">858 BLUE LAKES BLVD. N </t>
  </si>
  <si>
    <t>208-733-3974</t>
  </si>
  <si>
    <t>CINDY</t>
  </si>
  <si>
    <t>U OF I BOOK STORE</t>
  </si>
  <si>
    <t>U OF I BOOKSTORE MOSCOW ID 83844-4301</t>
  </si>
  <si>
    <t>208-885-6469</t>
  </si>
  <si>
    <t>BRITTA HANISCH</t>
  </si>
  <si>
    <t>Under The Rainbow</t>
  </si>
  <si>
    <t>1509 Caldwell Blvd</t>
  </si>
  <si>
    <t>NAMPA,  ID 83651 - 1797</t>
  </si>
  <si>
    <t>(208) 463-4676</t>
  </si>
  <si>
    <t>Unique Boutique</t>
  </si>
  <si>
    <t>175 N 2 East</t>
  </si>
  <si>
    <t>Mountain Home,  ID 83647 - 2724</t>
  </si>
  <si>
    <t>(208) 587-9755</t>
  </si>
  <si>
    <t>Unique Design</t>
  </si>
  <si>
    <t>343 Thain Rd</t>
  </si>
  <si>
    <t>Lewiston,  ID 83501 - 5336</t>
  </si>
  <si>
    <t>(208) 743-3181</t>
  </si>
  <si>
    <t>Unknown Store The</t>
  </si>
  <si>
    <t>322 E Center</t>
  </si>
  <si>
    <t>POCATELLO,  ID 83201 - 6327</t>
  </si>
  <si>
    <t>(208) 478-1435</t>
  </si>
  <si>
    <t>VALLEY GRAPHICS</t>
  </si>
  <si>
    <t xml:space="preserve">PO BOX 1047 </t>
  </si>
  <si>
    <t>OROFINO ID 83544</t>
  </si>
  <si>
    <t>208-476-5211</t>
  </si>
  <si>
    <t>NICHOLE</t>
  </si>
  <si>
    <t>Valley View Lavender Farm</t>
  </si>
  <si>
    <t>4297 Carter Pack Rd</t>
  </si>
  <si>
    <t>BUHL,  ID 83316</t>
  </si>
  <si>
    <t>(208) 543-4283</t>
  </si>
  <si>
    <t>VICTOR EMPORIUM</t>
  </si>
  <si>
    <t>PO BOX 170</t>
  </si>
  <si>
    <t xml:space="preserve"> VICTOR ID 83455</t>
  </si>
  <si>
    <t>208-787-2221</t>
  </si>
  <si>
    <t>VILLANO'S</t>
  </si>
  <si>
    <t xml:space="preserve">712 W IDAHO ST </t>
  </si>
  <si>
    <t>BOISE IDAHO 83702</t>
  </si>
  <si>
    <t>331-3066</t>
  </si>
  <si>
    <t>GRETCHEN</t>
  </si>
  <si>
    <t>Vintage Floral Company</t>
  </si>
  <si>
    <t>203 6th Ave S</t>
  </si>
  <si>
    <t>NAMPA,  ID 83651 - 3770</t>
  </si>
  <si>
    <t>(208) 461-6907</t>
  </si>
  <si>
    <t>Vintage Point Rare &amp; Exotic Gifts</t>
  </si>
  <si>
    <t>1952 Addison Avenue East</t>
  </si>
  <si>
    <t>TWIN FALLS,  ID 83301 - 5304</t>
  </si>
  <si>
    <t>(208) 734-9500</t>
  </si>
  <si>
    <t>Visitor's Bureau Gift Shop</t>
  </si>
  <si>
    <t>107 N Canyon St</t>
  </si>
  <si>
    <t>(406) 646-7831</t>
  </si>
  <si>
    <t>WALLACE CORNER GIFTS</t>
  </si>
  <si>
    <t xml:space="preserve">525 CEDAR STREET </t>
  </si>
  <si>
    <t>WALLACE ID  83873</t>
  </si>
  <si>
    <t>208-753-6141</t>
  </si>
  <si>
    <t>DICK CARON</t>
  </si>
  <si>
    <t>WARBIRDS CAFE</t>
  </si>
  <si>
    <t xml:space="preserve">PO BOX 869 </t>
  </si>
  <si>
    <t>DRIGGS ID  83422</t>
  </si>
  <si>
    <t>208-354-2550</t>
  </si>
  <si>
    <t>208-354-3200</t>
  </si>
  <si>
    <t>JUSTIN HAYES</t>
  </si>
  <si>
    <t>Wee Bit O' Scotland</t>
  </si>
  <si>
    <t>4501 W Emerald</t>
  </si>
  <si>
    <t>BOISE,  ID 83706 - 2042</t>
  </si>
  <si>
    <t>(208) 331-5675</t>
  </si>
  <si>
    <t>Welcome Home</t>
  </si>
  <si>
    <t>6876 S Eisenman Rd</t>
  </si>
  <si>
    <t>BOISE,  ID 83716 - 6625</t>
  </si>
  <si>
    <t>(208) 331-1654</t>
  </si>
  <si>
    <t>4442 W Riverbend Ave</t>
  </si>
  <si>
    <t>Post Falls,  ID 83854 - 8161</t>
  </si>
  <si>
    <t>(208) 773-2396</t>
  </si>
  <si>
    <t>Wendt Pottery</t>
  </si>
  <si>
    <t>2729 Clearwater Ave</t>
  </si>
  <si>
    <t>Lewiston,  ID 83501 - 3234</t>
  </si>
  <si>
    <t>(208) 746-3724</t>
  </si>
  <si>
    <t>WHEELER'S PHARMACY</t>
  </si>
  <si>
    <t xml:space="preserve">PO BOX 797 </t>
  </si>
  <si>
    <t>CASCADE IDAHO 83611</t>
  </si>
  <si>
    <t>382-4204</t>
  </si>
  <si>
    <t>BILL WHEELER</t>
  </si>
  <si>
    <t>Wickhorst Enterprises</t>
  </si>
  <si>
    <t>438 Lincoln St</t>
  </si>
  <si>
    <t>AMERICAN FALLS,  ID 83211 - 1740</t>
  </si>
  <si>
    <t>(208) 226-2946</t>
  </si>
  <si>
    <t>Wild Violet</t>
  </si>
  <si>
    <t>160 1/2 E Griffith St</t>
  </si>
  <si>
    <t>POCATELLO,  ID 83201</t>
  </si>
  <si>
    <t>(208) 637-0300</t>
  </si>
  <si>
    <t>Winco</t>
  </si>
  <si>
    <t>110 E Myrtle</t>
  </si>
  <si>
    <t>BOISE,  ID 83702 - 7608</t>
  </si>
  <si>
    <t>(208) 424-1634</t>
  </si>
  <si>
    <t>Wishing Well Produce &amp; Gifts</t>
  </si>
  <si>
    <t>(208) 642-4948</t>
  </si>
  <si>
    <t>Wooden Bird Gallery The</t>
  </si>
  <si>
    <t>98 Center</t>
  </si>
  <si>
    <t>(307) 733-1264</t>
  </si>
  <si>
    <t>Wooden Horse The</t>
  </si>
  <si>
    <t>1301 Roosevelt Av</t>
  </si>
  <si>
    <t>MC*CALL,  ID 83638 - 3915</t>
  </si>
  <si>
    <t>(208) 634-7411</t>
  </si>
  <si>
    <t>Woodland Enterprises</t>
  </si>
  <si>
    <t>310 N Main St</t>
  </si>
  <si>
    <t>Mscw,  WA 83843 - 2629</t>
  </si>
  <si>
    <t>(208) 882-4767</t>
  </si>
  <si>
    <t>WOODLAND GIFTS</t>
  </si>
  <si>
    <t xml:space="preserve">310 N. MAIN STREET </t>
  </si>
  <si>
    <t>MOSCOW ID  83843</t>
  </si>
  <si>
    <t>208-882-4767</t>
  </si>
  <si>
    <t>208-882-0373</t>
  </si>
  <si>
    <t>DAWN</t>
  </si>
  <si>
    <t>Yellowstone Park Village</t>
  </si>
  <si>
    <t>10 N Canyon St</t>
  </si>
  <si>
    <t>(406) 646-9242</t>
  </si>
  <si>
    <t>Yellowstone Silver Co</t>
  </si>
  <si>
    <t>(406) 646-9777</t>
  </si>
  <si>
    <t xml:space="preserve"> Client Name:</t>
  </si>
  <si>
    <t>The Idaho Small Business Development Center has prepared the accom-</t>
  </si>
  <si>
    <t xml:space="preserve"> FINANCIAL STATEMENT:  </t>
  </si>
  <si>
    <t>Pro Forma Income Statement</t>
  </si>
  <si>
    <t>panying financial projections from information communicated by management.</t>
  </si>
  <si>
    <t xml:space="preserve"> Date Prepared</t>
  </si>
  <si>
    <t>We are not licensed by the State of Idaho to practice Public Accounting</t>
  </si>
  <si>
    <t>and can therefore give no opinion or assurance on the statements.</t>
  </si>
  <si>
    <t>REVENUE</t>
  </si>
  <si>
    <t>COST OF GOODS SOLD</t>
  </si>
  <si>
    <t>GROSS PROFIT</t>
  </si>
  <si>
    <t>EXPENSES:</t>
  </si>
  <si>
    <t>Salaries</t>
  </si>
  <si>
    <t>Employee Wages</t>
  </si>
  <si>
    <t>Payroll Exp.</t>
  </si>
  <si>
    <t>Workers Comp</t>
  </si>
  <si>
    <t>Supplies</t>
  </si>
  <si>
    <t>Maintenance</t>
  </si>
  <si>
    <t>Ad/Promotion</t>
  </si>
  <si>
    <t>Office Expense</t>
  </si>
  <si>
    <t>Acct &amp; Legal</t>
  </si>
  <si>
    <t>Rent</t>
  </si>
  <si>
    <t>Telephone</t>
  </si>
  <si>
    <t>Utilities</t>
  </si>
  <si>
    <t>Insurance</t>
  </si>
  <si>
    <t>Depreciation</t>
  </si>
  <si>
    <t>Miscellaneous</t>
  </si>
  <si>
    <t>TOTAL EXPENSES</t>
  </si>
  <si>
    <t>N PROFIT BEFORE TAX</t>
  </si>
  <si>
    <t>INC TX (RATE =</t>
  </si>
  <si>
    <t>NET INCOME</t>
  </si>
  <si>
    <t>PROFIT CENTERS</t>
  </si>
  <si>
    <t>P1</t>
  </si>
  <si>
    <t>P2</t>
  </si>
  <si>
    <t>P3</t>
  </si>
  <si>
    <t>P4</t>
  </si>
  <si>
    <t>P5</t>
  </si>
  <si>
    <t>TOTAL</t>
  </si>
  <si>
    <t>COGS</t>
  </si>
  <si>
    <t>Year One</t>
  </si>
  <si>
    <t># Employees</t>
  </si>
  <si>
    <t>Revenue Sources</t>
  </si>
  <si>
    <t>Sales total</t>
  </si>
  <si>
    <t>Annual Revenue Needs Analysis</t>
  </si>
  <si>
    <t>Breakeven Point</t>
  </si>
  <si>
    <t>Break Even Revenue</t>
  </si>
  <si>
    <t>% of Actual</t>
  </si>
  <si>
    <t>Sales Total for B/E</t>
  </si>
  <si>
    <t>Total</t>
  </si>
  <si>
    <t>Revenue</t>
  </si>
  <si>
    <t>Based on Budget</t>
  </si>
  <si>
    <t>Actual Gross Sales</t>
  </si>
  <si>
    <t>Ave Sales Margin</t>
  </si>
  <si>
    <t xml:space="preserve"> </t>
  </si>
  <si>
    <t>Break Even Gross Revenue</t>
  </si>
  <si>
    <t>Pro Forma Balance Sheet</t>
  </si>
  <si>
    <t>Sources &amp; Uses of Funds Statement</t>
  </si>
  <si>
    <t>Taxes Payable</t>
  </si>
  <si>
    <t>Inventory</t>
  </si>
  <si>
    <t>Accounts Receivable</t>
  </si>
  <si>
    <t>Prepaids</t>
  </si>
  <si>
    <t>Other</t>
  </si>
  <si>
    <t>TOTAL ASSETS</t>
  </si>
  <si>
    <t>Accruals</t>
  </si>
  <si>
    <t>CPLTD-Loan 1</t>
  </si>
  <si>
    <t>CPLTD-Loan 2</t>
  </si>
  <si>
    <t>CPLTD-Loan 3</t>
  </si>
  <si>
    <t>CPLTD-Loan 4</t>
  </si>
  <si>
    <t>Long-Term Loan 2</t>
  </si>
  <si>
    <t>Long-Term Loan 3</t>
  </si>
  <si>
    <t>Long-Term Loan 4</t>
  </si>
  <si>
    <t>Total Owner's Equity</t>
  </si>
  <si>
    <t>TOT LIA &amp; NET WORTH</t>
  </si>
  <si>
    <t>CHECK</t>
  </si>
  <si>
    <t xml:space="preserve"> based on client projections and data received to date.</t>
  </si>
  <si>
    <t>Int -loan</t>
  </si>
  <si>
    <t>Period=</t>
  </si>
  <si>
    <t>Sales %/item-actual</t>
  </si>
  <si>
    <t>Budget G/M</t>
  </si>
  <si>
    <t>Sales Shortfall</t>
  </si>
  <si>
    <t>Price</t>
  </si>
  <si>
    <t>CGS</t>
  </si>
  <si>
    <t>Monthly #</t>
  </si>
  <si>
    <t>Daily $</t>
  </si>
  <si>
    <t>Daily #</t>
  </si>
  <si>
    <t>Hourly $</t>
  </si>
  <si>
    <t>Hourly #</t>
  </si>
  <si>
    <t>Weekly $</t>
  </si>
  <si>
    <t>Weekly #</t>
  </si>
  <si>
    <t>Sales of This</t>
  </si>
  <si>
    <t>A simple amortization table covering 24 payment periods of a loan.</t>
  </si>
  <si>
    <t>1) To use the table, simply change any of the values in the "inital data" area of the worksheet.</t>
  </si>
  <si>
    <t>2) To print the table, just choose "Print" from the "File" menu. The print area is already defined.</t>
  </si>
  <si>
    <t>TABLE DATA</t>
  </si>
  <si>
    <t>Loan amount:</t>
  </si>
  <si>
    <t>Table starts at date:</t>
  </si>
  <si>
    <t>Annual interest rate:</t>
  </si>
  <si>
    <t>or at payment number:</t>
  </si>
  <si>
    <t>Term in years:</t>
  </si>
  <si>
    <t>Payments per year:</t>
  </si>
  <si>
    <t>First payment due:</t>
  </si>
  <si>
    <t>Entered payment:</t>
  </si>
  <si>
    <t xml:space="preserve">  The table uses the calculated periodic payment amount</t>
  </si>
  <si>
    <t>Calculated payment:</t>
  </si>
  <si>
    <t xml:space="preserve">  unless you enter a value for "Entered payment".</t>
  </si>
  <si>
    <t>Use payment of:</t>
  </si>
  <si>
    <t>1st payment in table:</t>
  </si>
  <si>
    <t>Payment</t>
  </si>
  <si>
    <t>Beginning</t>
  </si>
  <si>
    <t>Ending</t>
  </si>
  <si>
    <t>Cumulative</t>
  </si>
  <si>
    <t>Current</t>
  </si>
  <si>
    <t>Long-Term</t>
  </si>
  <si>
    <t>Date</t>
  </si>
  <si>
    <t>Balance</t>
  </si>
  <si>
    <t>Interest</t>
  </si>
  <si>
    <t>Principal</t>
  </si>
  <si>
    <t>Portiion</t>
  </si>
  <si>
    <t>Portion</t>
  </si>
  <si>
    <t>Amortization Table</t>
  </si>
  <si>
    <t>Initial Data</t>
  </si>
  <si>
    <t>LOAN DATA</t>
  </si>
  <si>
    <t>PERIODIC PAYMENT</t>
  </si>
  <si>
    <t>CALCULATIONS</t>
  </si>
  <si>
    <t>Table</t>
  </si>
  <si>
    <t>No.</t>
  </si>
  <si>
    <t>Principal-Loan</t>
  </si>
  <si>
    <t>per month =</t>
  </si>
  <si>
    <t>Licensing</t>
  </si>
  <si>
    <t>monthly</t>
  </si>
  <si>
    <t>12 months</t>
  </si>
  <si>
    <t>Work Days</t>
  </si>
  <si>
    <t>Hrs Open</t>
  </si>
  <si>
    <t>Price =</t>
  </si>
  <si>
    <t>CGS =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</si>
  <si>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</si>
  <si>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</si>
  <si>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</si>
  <si>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</si>
  <si>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</si>
  <si>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</si>
  <si>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</si>
  <si>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</si>
  <si>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</si>
  <si>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</si>
  <si>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</si>
  <si>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</si>
  <si>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annual</t>
  </si>
  <si>
    <t>Monthly</t>
  </si>
  <si>
    <t>Profit</t>
  </si>
  <si>
    <t>Health Plan</t>
  </si>
  <si>
    <t>Monthly Minimum Sales/invoicing</t>
  </si>
  <si>
    <t>Unit price</t>
  </si>
  <si>
    <t xml:space="preserve"> =CGS</t>
  </si>
  <si>
    <t>etc</t>
  </si>
  <si>
    <t>Total BE</t>
  </si>
  <si>
    <t>Ave Price =</t>
  </si>
  <si>
    <t>Average Margin =</t>
  </si>
  <si>
    <t>Average CGS =</t>
  </si>
  <si>
    <t>Contribution margin =</t>
  </si>
  <si>
    <t>Units sold this month =</t>
  </si>
  <si>
    <t>Gross Margin available to cover expenses below =</t>
  </si>
  <si>
    <t>Total Expenses</t>
  </si>
  <si>
    <t>This period total</t>
  </si>
  <si>
    <t>Taxes (pp) + R/E</t>
  </si>
  <si>
    <t>Int-LOC -2nd loan</t>
  </si>
  <si>
    <t>travel</t>
  </si>
  <si>
    <t>Cash flow to serviced debt</t>
  </si>
  <si>
    <t>income</t>
  </si>
  <si>
    <t>Add back:</t>
  </si>
  <si>
    <t>Interest exp</t>
  </si>
  <si>
    <t>Principal on ln</t>
  </si>
  <si>
    <t>Salary o</t>
  </si>
  <si>
    <t>Cash to service debt</t>
  </si>
  <si>
    <t>Debt Service cost</t>
  </si>
  <si>
    <t>Excess over debt service</t>
  </si>
  <si>
    <t>Times coverage</t>
  </si>
  <si>
    <t>sales of that</t>
  </si>
  <si>
    <t>Liabilities -Trade and Credit</t>
  </si>
  <si>
    <t>Total Current Liabilities</t>
  </si>
  <si>
    <t>Total Long-Term Liabilities</t>
  </si>
  <si>
    <t>Total Current Assets</t>
  </si>
  <si>
    <t>Furniture and Fixtures</t>
  </si>
  <si>
    <t>Less Depreciation</t>
  </si>
  <si>
    <t>Fixed assets</t>
  </si>
  <si>
    <t>Goodwill</t>
  </si>
  <si>
    <t>Asset Inventory</t>
  </si>
  <si>
    <t>Item</t>
  </si>
  <si>
    <t>$ Value</t>
  </si>
  <si>
    <t>Cash Balance Reconciliation ledger</t>
  </si>
  <si>
    <t xml:space="preserve">Starting Cash </t>
  </si>
  <si>
    <t>Add in cash sales</t>
  </si>
  <si>
    <t>Add in Check Sales</t>
  </si>
  <si>
    <t>Add in Credit sales</t>
  </si>
  <si>
    <t>Less-cash out of till for:</t>
  </si>
  <si>
    <t>Owners Draw</t>
  </si>
  <si>
    <t xml:space="preserve">Ending cash should be </t>
  </si>
  <si>
    <t>Actual ending cash'</t>
  </si>
  <si>
    <t>Difference to find'</t>
  </si>
  <si>
    <t>Salary Budget-plant</t>
  </si>
  <si>
    <t>hourly Team</t>
  </si>
  <si>
    <t>Supervisor Team</t>
  </si>
  <si>
    <t>Hourly And Supervisory Employee Schedule</t>
  </si>
  <si>
    <t>Person</t>
  </si>
  <si>
    <t>mon</t>
  </si>
  <si>
    <t>tue</t>
  </si>
  <si>
    <t>wed</t>
  </si>
  <si>
    <t>thurs</t>
  </si>
  <si>
    <t>fri</t>
  </si>
  <si>
    <t>sat</t>
  </si>
  <si>
    <t>sun</t>
  </si>
  <si>
    <t>Total Hrs</t>
  </si>
  <si>
    <t>Total Cost</t>
  </si>
  <si>
    <t>Total Sup</t>
  </si>
  <si>
    <t>Total Emp</t>
  </si>
  <si>
    <t># emp =</t>
  </si>
  <si>
    <t>Emp 3</t>
  </si>
  <si>
    <t>Ave/sup</t>
  </si>
  <si>
    <t>Ave/emp</t>
  </si>
  <si>
    <t>Pay/hr ave</t>
  </si>
  <si>
    <t>Hrs/week</t>
  </si>
  <si>
    <t>Annual Cost</t>
  </si>
  <si>
    <t xml:space="preserve">Total </t>
  </si>
  <si>
    <t>Cash in Checking for daily use</t>
  </si>
  <si>
    <t>Loan</t>
  </si>
  <si>
    <t>Visa Card #1</t>
  </si>
  <si>
    <t>Net Worth at Cost</t>
  </si>
  <si>
    <t>Cost of goods sold</t>
  </si>
  <si>
    <t>Sell</t>
  </si>
  <si>
    <t>Garlic</t>
  </si>
  <si>
    <t>Jal Peppers</t>
  </si>
  <si>
    <t>Green Pep</t>
  </si>
  <si>
    <t>Red Pep</t>
  </si>
  <si>
    <t>Tomatillo</t>
  </si>
  <si>
    <t>roma tom</t>
  </si>
  <si>
    <t>Jumbo On</t>
  </si>
  <si>
    <t>cilantro</t>
  </si>
  <si>
    <t>lime</t>
  </si>
  <si>
    <t>pepper</t>
  </si>
  <si>
    <t>olive oil</t>
  </si>
  <si>
    <t>tabasco</t>
  </si>
  <si>
    <t>salt</t>
  </si>
  <si>
    <t>garlic salt</t>
  </si>
  <si>
    <t>spike</t>
  </si>
  <si>
    <t>label</t>
  </si>
  <si>
    <t>container</t>
  </si>
  <si>
    <t>shrink band</t>
  </si>
  <si>
    <t>Cost</t>
  </si>
  <si>
    <t>Batch Size</t>
  </si>
  <si>
    <t>units</t>
  </si>
  <si>
    <t>price</t>
  </si>
  <si>
    <t>Margin %</t>
  </si>
  <si>
    <t>equipment</t>
  </si>
  <si>
    <t>tools</t>
  </si>
  <si>
    <t>boxes</t>
  </si>
  <si>
    <t>label maker</t>
  </si>
  <si>
    <t>stuff</t>
  </si>
  <si>
    <t>box vendor</t>
  </si>
  <si>
    <t>credit card</t>
  </si>
  <si>
    <t>Green Apple</t>
  </si>
  <si>
    <t>Quality Produce</t>
  </si>
  <si>
    <t>DISTRIBUTOR</t>
  </si>
  <si>
    <t>Bulk Commodity Cost and Yield analysis</t>
  </si>
  <si>
    <t>Bulk Unit</t>
  </si>
  <si>
    <t>Each</t>
  </si>
  <si>
    <t>Pound</t>
  </si>
  <si>
    <t>Bulk</t>
  </si>
  <si>
    <t>Unit CGS</t>
  </si>
  <si>
    <t>Oz</t>
  </si>
  <si>
    <t>Yield</t>
  </si>
  <si>
    <t>Batch</t>
  </si>
  <si>
    <t>Box</t>
  </si>
  <si>
    <t>Lid</t>
  </si>
  <si>
    <t>Label</t>
  </si>
  <si>
    <t>Tape</t>
  </si>
  <si>
    <t>Bands</t>
  </si>
  <si>
    <t>Unit Cost</t>
  </si>
  <si>
    <t>Time to produce batch</t>
  </si>
  <si>
    <t>Overhead</t>
  </si>
  <si>
    <t>month</t>
  </si>
  <si>
    <t>pints</t>
  </si>
  <si>
    <t>days</t>
  </si>
  <si>
    <t>hrs =</t>
  </si>
  <si>
    <t>Hr</t>
  </si>
  <si>
    <t>Pay</t>
  </si>
  <si>
    <t>Futa</t>
  </si>
  <si>
    <t>Distribution Via Wholesaler</t>
  </si>
  <si>
    <t>Distribution</t>
  </si>
  <si>
    <t>Type 1</t>
  </si>
  <si>
    <t>Type 2</t>
  </si>
  <si>
    <t>Type 3</t>
  </si>
  <si>
    <t>Type 4</t>
  </si>
  <si>
    <t>Our owners equity infusion</t>
  </si>
  <si>
    <t>Management team</t>
  </si>
  <si>
    <t>truck</t>
  </si>
  <si>
    <t>16 oz jars</t>
  </si>
  <si>
    <t>Add:</t>
  </si>
  <si>
    <t>weight</t>
  </si>
  <si>
    <t xml:space="preserve">Company </t>
  </si>
  <si>
    <t xml:space="preserve">Address </t>
  </si>
  <si>
    <t>City, State, Zip</t>
  </si>
  <si>
    <t>Phone</t>
  </si>
  <si>
    <t>Fax</t>
  </si>
  <si>
    <t>Contact</t>
  </si>
  <si>
    <t>5th Street Bagelry</t>
  </si>
  <si>
    <t>559  S. 5th Street</t>
  </si>
  <si>
    <t>Pocatello, ID 83201</t>
  </si>
  <si>
    <t>208-235-1311</t>
  </si>
  <si>
    <t>208-235-4679</t>
  </si>
  <si>
    <t>MARSHA</t>
  </si>
  <si>
    <t>A B C Stamp Signs &amp; Awards</t>
  </si>
  <si>
    <t>407 N Orchard</t>
  </si>
  <si>
    <t>Boise, ID 83706 - 1976</t>
  </si>
  <si>
    <t>(208) 375-4470</t>
  </si>
  <si>
    <t>A Key to Dreams</t>
  </si>
  <si>
    <t>210 E SHERMAN AVE # 129</t>
  </si>
  <si>
    <t xml:space="preserve">Coeur d' Alene,  ID  83814-2762 </t>
  </si>
  <si>
    <t>(208) 664-9411</t>
  </si>
  <si>
    <t>A Little Something</t>
  </si>
  <si>
    <t>1145 N Main</t>
  </si>
  <si>
    <t>LOGAN,  UT 84341 - 2217</t>
  </si>
  <si>
    <t>(435) 787-0424</t>
  </si>
  <si>
    <t>A Pleasant Surprise</t>
  </si>
  <si>
    <t>148 Main Avenue South</t>
  </si>
  <si>
    <t>TWIN FALLS,  ID 83301 - 6231</t>
  </si>
  <si>
    <t>(208) 734-1604</t>
  </si>
  <si>
    <t>Abarrotes San Miguel</t>
  </si>
  <si>
    <t>905 S Washington Ave</t>
  </si>
  <si>
    <t>EMMETT,  ID 83617 - 3530</t>
  </si>
  <si>
    <t>(208) 365-2500</t>
  </si>
  <si>
    <t>Airport Gift Shop</t>
  </si>
  <si>
    <t xml:space="preserve">ARAMARK - AERO KITTY HAWK 3201 AIRPORT WAY </t>
  </si>
  <si>
    <t>BOISE ID  83705</t>
  </si>
  <si>
    <t>383-3232</t>
  </si>
  <si>
    <t>433-8866</t>
  </si>
  <si>
    <t>MOSCELENE</t>
  </si>
  <si>
    <t>Alan Drug</t>
  </si>
  <si>
    <t xml:space="preserve">ALAN DRUG 4 N MAIN ST </t>
  </si>
  <si>
    <t>MALAD ID 83252</t>
  </si>
  <si>
    <t>208-766-2241</t>
  </si>
  <si>
    <t>DIANE</t>
  </si>
  <si>
    <t>All Occasions</t>
  </si>
  <si>
    <t>24 Carlson Av</t>
  </si>
  <si>
    <t>REXBURG,  ID 83440 - 1914</t>
  </si>
  <si>
    <t>(208) 359-1506</t>
  </si>
  <si>
    <t>All Smiles</t>
  </si>
  <si>
    <t>100 W CEDAR ST # A</t>
  </si>
  <si>
    <t>SANDPOINT,  ID  83864</t>
  </si>
  <si>
    <t>(208) 263-6005</t>
  </si>
  <si>
    <t>All Things Irish</t>
  </si>
  <si>
    <t>315 E Sherman Ave</t>
  </si>
  <si>
    <t>Coeur D'Alene,  ID 83814 - 2726</t>
  </si>
  <si>
    <t>(208) 667-0131</t>
  </si>
  <si>
    <t>Alpine Jewelers</t>
  </si>
  <si>
    <t>2300 E 17</t>
  </si>
  <si>
    <t>IDAHO FALLS,  ID 83404 - 6504</t>
  </si>
  <si>
    <t>(208) 522-1345</t>
  </si>
  <si>
    <t>Alpine Motel &amp; Gifts</t>
  </si>
  <si>
    <t>120 Madison Ave</t>
  </si>
  <si>
    <t>WEST YELLOWSTONE,  MT 59758</t>
  </si>
  <si>
    <t>(406) 646-7544</t>
  </si>
  <si>
    <t>Among My Souvenirs</t>
  </si>
  <si>
    <t>1305 2nd St S</t>
  </si>
  <si>
    <t>NAMPA,  ID 83651 - 3944</t>
  </si>
  <si>
    <t>(208) 318-0021</t>
  </si>
  <si>
    <t>And BOOKS Too!</t>
  </si>
  <si>
    <t>1037 21st</t>
  </si>
  <si>
    <t>Lewiston,  ID 83501 - 3415</t>
  </si>
  <si>
    <t>(208) 746-7120</t>
  </si>
  <si>
    <t>ANNIE'S</t>
  </si>
  <si>
    <t>10000 SCHWEITZER MOUNTAIN RD</t>
  </si>
  <si>
    <t>SANDPOINT,  ID 83864 </t>
  </si>
  <si>
    <t>(208) 263-9555</t>
  </si>
  <si>
    <t>Antique World Mall</t>
  </si>
  <si>
    <t>4544 Overland Rd</t>
  </si>
  <si>
    <t>BOISE,  ID 83705 - 2813</t>
  </si>
  <si>
    <t>(208) 342-5350</t>
  </si>
  <si>
    <t>Arrangement Gift Shoppe</t>
  </si>
  <si>
    <t>1101 W Garland Av</t>
  </si>
  <si>
    <t>Spokane,  WA 99205 - 2736</t>
  </si>
  <si>
    <t>(509) 327-8194</t>
  </si>
  <si>
    <t>Arthur's Coffee Emporium LLC</t>
  </si>
  <si>
    <t>150 S Main</t>
  </si>
  <si>
    <t>POCATELLO,  ID 83204 - 3208</t>
  </si>
  <si>
    <t>(208) 234-1002</t>
  </si>
  <si>
    <t>Artistic Accents</t>
  </si>
  <si>
    <t>120 N Canyon St</t>
  </si>
  <si>
    <t>(406) 646-9034</t>
  </si>
  <si>
    <t>Ascent</t>
  </si>
  <si>
    <t xml:space="preserve">199 E. 52ND ST., STE 200 </t>
  </si>
  <si>
    <t>BOISE IDAHO 83714</t>
  </si>
  <si>
    <t>336-8613</t>
  </si>
  <si>
    <t xml:space="preserve"> 429-8210</t>
  </si>
  <si>
    <t>JULIE</t>
  </si>
  <si>
    <t>Atkinson's</t>
  </si>
  <si>
    <t xml:space="preserve"> PO BOX 2088 </t>
  </si>
  <si>
    <t>KETCHUM ID  83340</t>
  </si>
  <si>
    <t>208-726-5668</t>
  </si>
  <si>
    <t>208-726-3603</t>
  </si>
  <si>
    <t>SHARON PYLE</t>
  </si>
  <si>
    <t>Attic Treasures</t>
  </si>
  <si>
    <t>2616 W Broadway</t>
  </si>
  <si>
    <t>IDAHO FALLS,  ID 83402 - 5504</t>
  </si>
  <si>
    <t>(208) 528-7365</t>
  </si>
  <si>
    <t>Aunt Roma's Hand Made Gifts</t>
  </si>
  <si>
    <t>16372 E Ririe Hwy</t>
  </si>
  <si>
    <t>Ririe,  ID 83443</t>
  </si>
  <si>
    <t>(208) 538-7882</t>
  </si>
  <si>
    <t>Avonlea</t>
  </si>
  <si>
    <t>3909 Fairview Av</t>
  </si>
  <si>
    <t>MERIDIAN,  ID 83642 - 5809</t>
  </si>
  <si>
    <t>(208) 401-0007</t>
  </si>
  <si>
    <t>B &amp; B Creations</t>
  </si>
  <si>
    <t>2425 Channing Way</t>
  </si>
  <si>
    <t>Coeur D'Alene,  ID 83814</t>
  </si>
  <si>
    <t>(208) 665-0631</t>
  </si>
  <si>
    <t>Back Porch The</t>
  </si>
  <si>
    <t>1738 W State</t>
  </si>
  <si>
    <t>BOISE,  ID 83702 - 3923</t>
  </si>
  <si>
    <t>(208) 342-0306</t>
  </si>
  <si>
    <t>Bad Apple</t>
  </si>
  <si>
    <t>2228 W Main</t>
  </si>
  <si>
    <t>BOISE,  ID 83702 - 4917</t>
  </si>
  <si>
    <t>(208) 343-0031</t>
  </si>
  <si>
    <t>Balloons &amp; Bears Florist</t>
  </si>
  <si>
    <t>8622 W Overland Rd</t>
  </si>
  <si>
    <t>Bse,  ID 83709</t>
  </si>
  <si>
    <t>(208) 322-4438</t>
  </si>
  <si>
    <t>Barlow's</t>
  </si>
  <si>
    <t>164 E Deloney Av</t>
  </si>
  <si>
    <t>JACKSON,  WY 83001</t>
  </si>
  <si>
    <t>(307) 733-1649</t>
  </si>
  <si>
    <t>BASKETS &amp; BAUBLES</t>
  </si>
  <si>
    <t xml:space="preserve"> 715 FORSYTHIA DR</t>
  </si>
  <si>
    <t>Nampa ID 83651-, ID 83658</t>
  </si>
  <si>
    <t>ANGELA WILLIAMS</t>
  </si>
  <si>
    <t>Basket Case The</t>
  </si>
  <si>
    <t>PO BOX 3602</t>
  </si>
  <si>
    <t>Hailey, ID 83333</t>
  </si>
  <si>
    <t>LAURIE WOLFLEY</t>
  </si>
  <si>
    <t>BASKETS FROM HEAVEN</t>
  </si>
  <si>
    <t xml:space="preserve">PO BOX 8245 </t>
  </si>
  <si>
    <t>BOISE  ID  83707</t>
  </si>
  <si>
    <t>859-4161</t>
  </si>
  <si>
    <t>CONNIE SPERLAZZA</t>
  </si>
  <si>
    <t>Basque Museum &amp; Cultural Center</t>
  </si>
  <si>
    <t>611 Grove</t>
  </si>
  <si>
    <t>Bse,  ID 83702</t>
  </si>
  <si>
    <t>(208) 343-2671</t>
  </si>
  <si>
    <t>Bath &amp; Body Works</t>
  </si>
  <si>
    <t>Magic Valley Mall</t>
  </si>
  <si>
    <t>ID 11111</t>
  </si>
  <si>
    <t>(208) 735-9430</t>
  </si>
  <si>
    <t>Boise Mall</t>
  </si>
  <si>
    <t>BOISE,  ID 11111</t>
  </si>
  <si>
    <t>(208) 377-2960</t>
  </si>
  <si>
    <t>Bear And Bunny Boutique</t>
  </si>
  <si>
    <t>2261 E 17</t>
  </si>
  <si>
    <t>IDAHO FALLS,  ID 83404 - 6512</t>
  </si>
  <si>
    <t>(208) 552-6460</t>
  </si>
  <si>
    <t>BEAR HUGS</t>
  </si>
  <si>
    <t>210 E SHERMAN AVE # 161</t>
  </si>
  <si>
    <t>(208) 664-2327</t>
  </si>
  <si>
    <t>BEAR LAKE DRUG</t>
  </si>
  <si>
    <t xml:space="preserve">836 WASHINGTON </t>
  </si>
  <si>
    <t>MONTEPELIER ID  83254</t>
  </si>
  <si>
    <t>208-847-1421</t>
  </si>
  <si>
    <t>208-847-1690</t>
  </si>
  <si>
    <t>ELIZABETH WALLENTINE</t>
  </si>
  <si>
    <t>BEAUX ARTS</t>
  </si>
  <si>
    <t xml:space="preserve">670 JULIA DAVIS DR </t>
  </si>
  <si>
    <t>BOISE ID 83702</t>
  </si>
  <si>
    <t>345-8330 EXT 26</t>
  </si>
  <si>
    <t xml:space="preserve">MICHELLE </t>
  </si>
  <si>
    <t>Bellisimo</t>
  </si>
  <si>
    <t>351 Leadville Avenue North</t>
  </si>
  <si>
    <t>KETCHUM,  ID 83340</t>
  </si>
  <si>
    <t>(208) 726-0702</t>
  </si>
  <si>
    <t>Berry Patch The</t>
  </si>
  <si>
    <t xml:space="preserve">909 WASHINGTON ST </t>
  </si>
  <si>
    <t>MONTPELIER ID 83254</t>
  </si>
  <si>
    <t>BEST FRIENDS BASKETS</t>
  </si>
  <si>
    <t xml:space="preserve"> 727 E JEFFERSON </t>
  </si>
  <si>
    <t>BOISE ID 83712</t>
  </si>
  <si>
    <t>345-8633</t>
  </si>
  <si>
    <t>ALICE</t>
  </si>
  <si>
    <t>BEST WESTERN</t>
  </si>
  <si>
    <t xml:space="preserve"> 2645 AIRPORT WAY </t>
  </si>
  <si>
    <t>BOISE ID 83705</t>
  </si>
  <si>
    <t>336-8100</t>
  </si>
  <si>
    <t>Best Western Foothills Motor Inn</t>
  </si>
  <si>
    <t>1080 Hwy 20</t>
  </si>
  <si>
    <t>MOUNTAIN HOME,  ID 83647 - 3958</t>
  </si>
  <si>
    <t>(208) 587-8477</t>
  </si>
  <si>
    <t>Between Friends</t>
  </si>
  <si>
    <t>1420 N Main</t>
  </si>
  <si>
    <t>MERIDIAN,  ID 83642 - 1705</t>
  </si>
  <si>
    <t>(208) 288-1991</t>
  </si>
  <si>
    <t>Beyond Borders</t>
  </si>
  <si>
    <t>103 Holly St</t>
  </si>
  <si>
    <t>NAMPA,  ID 83686 - 5101</t>
  </si>
  <si>
    <t>(208) 467-4011</t>
  </si>
  <si>
    <t>Black Sheep Gallery The</t>
  </si>
  <si>
    <t>830 Blue Lakes Boulevard North</t>
  </si>
  <si>
    <t>TWIN FALLS,  ID 83301 - 4040</t>
  </si>
  <si>
    <t>(208) 733-9971</t>
  </si>
  <si>
    <t>Blossom Shop</t>
  </si>
  <si>
    <t>607 E Main</t>
  </si>
  <si>
    <t>WEISER,  ID 83672 - 2227</t>
  </si>
  <si>
    <t>(208) 549-2512</t>
  </si>
  <si>
    <t>Bluebird Candy Co The</t>
  </si>
  <si>
    <t>75 W Center</t>
  </si>
  <si>
    <t>LOGAN,  UT 84321 - 4539</t>
  </si>
  <si>
    <t>(435) 753-3670</t>
  </si>
  <si>
    <t>Body Buff The</t>
  </si>
  <si>
    <t>460 E Sun Valley Rd</t>
  </si>
  <si>
    <t>(208) 726-4600</t>
  </si>
  <si>
    <t>Body Buff The-Hailey</t>
  </si>
  <si>
    <t>117 N Main St</t>
  </si>
  <si>
    <t>HAILEY,  ID 83333 - 8410</t>
  </si>
  <si>
    <t>(208) 578-0534</t>
  </si>
  <si>
    <t>Boise Art Museum</t>
  </si>
  <si>
    <t>670 Julia Davis Dr</t>
  </si>
  <si>
    <t>BOISE,  ID 83702 - 7646</t>
  </si>
  <si>
    <t>(208) 345-8330</t>
  </si>
  <si>
    <t>BOISE AT ITS BEST</t>
  </si>
  <si>
    <t xml:space="preserve"> 717 S. VISTA AVE </t>
  </si>
  <si>
    <t>342-4885</t>
  </si>
  <si>
    <t>384-5259</t>
  </si>
  <si>
    <t>BOISE CONVENTION</t>
  </si>
  <si>
    <t xml:space="preserve"> PO BOX 2106 </t>
  </si>
  <si>
    <t>BOISE ID  83701</t>
  </si>
  <si>
    <t>344-7777</t>
  </si>
  <si>
    <t>JANICE</t>
  </si>
  <si>
    <t>BOISE COOP</t>
  </si>
  <si>
    <t xml:space="preserve">888 W FORT ST </t>
  </si>
  <si>
    <t>BOISE ID  83702</t>
  </si>
  <si>
    <t>472-4500</t>
  </si>
  <si>
    <t>342-0587</t>
  </si>
  <si>
    <t>KEN CAVANAUGH</t>
  </si>
  <si>
    <t>Boise West Car Wash</t>
  </si>
  <si>
    <t>9801 Fairview Av</t>
  </si>
  <si>
    <t>BOISE,  ID 83704 - 8110</t>
  </si>
  <si>
    <t>(208) 377-3100</t>
  </si>
  <si>
    <t>Boo Radley's</t>
  </si>
  <si>
    <t>232 N Howard St</t>
  </si>
  <si>
    <t>Spokane,  WA 99201 - 0805</t>
  </si>
  <si>
    <t>(509) 456-7479</t>
  </si>
  <si>
    <t>Bookmark</t>
  </si>
  <si>
    <t>1128 N Main</t>
  </si>
  <si>
    <t>POCATELLO,  ID 83204 - 2718</t>
  </si>
  <si>
    <t>(208) 478-9339</t>
  </si>
  <si>
    <t>BOOK SHOPPE</t>
  </si>
  <si>
    <t xml:space="preserve">OIE 227 W MAIN </t>
  </si>
  <si>
    <t>GRANGEVILLE ID  83530</t>
  </si>
  <si>
    <t>983-1248</t>
  </si>
  <si>
    <t>RUTH OIE</t>
  </si>
  <si>
    <t>Boutique The</t>
  </si>
  <si>
    <t>14700 E Indiana Ave</t>
  </si>
  <si>
    <t>Spokane Valley,  WA 99216 - 1839</t>
  </si>
  <si>
    <t>(509) 921-1122</t>
  </si>
  <si>
    <t>Boyer's Indian Arts &amp; Crafts</t>
  </si>
  <si>
    <t>30 W Broadway</t>
  </si>
  <si>
    <t>(307) 733-3773</t>
  </si>
  <si>
    <t>Brambleberry Cottage &amp; Tea Shoppe The</t>
  </si>
  <si>
    <t>122 N Argonne Rd</t>
  </si>
  <si>
    <t>Spokane Valley,  WA 99212 - 2550</t>
  </si>
  <si>
    <t>(509) 926-3293</t>
  </si>
  <si>
    <t>BRAMBLES</t>
  </si>
  <si>
    <t xml:space="preserve">1074 DelMar Dr </t>
  </si>
  <si>
    <t>MERIDIAN ID  83642</t>
  </si>
  <si>
    <t>208-288-0424</t>
  </si>
  <si>
    <t>208-938-4674</t>
  </si>
  <si>
    <t>Wendy Payne</t>
  </si>
  <si>
    <t>Brookstone Company</t>
  </si>
  <si>
    <t>350 N Milwaukee</t>
  </si>
  <si>
    <t>BOISE,  ID 83704 - 9123</t>
  </si>
  <si>
    <t>(208) 323-1672</t>
  </si>
  <si>
    <t>Brown R Gifts &amp; Collectibles</t>
  </si>
  <si>
    <t>Northtown Mall</t>
  </si>
  <si>
    <t>Spokane,  WA 99217 - 6772</t>
  </si>
  <si>
    <t>(509) 483-7425</t>
  </si>
  <si>
    <t>Buckshot Mary's</t>
  </si>
  <si>
    <t>106 Illinois Ave</t>
  </si>
  <si>
    <t>PASCO,  WA 99301 - 5708</t>
  </si>
  <si>
    <t>(208) 253-4563</t>
  </si>
  <si>
    <t>Buds &amp; Blooms</t>
  </si>
  <si>
    <t>1220 Kimberly Rd</t>
  </si>
  <si>
    <t>TWIN FALLS,  ID 83301 - 7840</t>
  </si>
  <si>
    <t>(208) 732-5313</t>
  </si>
  <si>
    <t>Buffalo Country Store</t>
  </si>
  <si>
    <t>32 N Canyon St</t>
  </si>
  <si>
    <t>(406) 646-7330</t>
  </si>
  <si>
    <t>Buffalo Trading Company</t>
  </si>
  <si>
    <t>114 N Canyon St</t>
  </si>
  <si>
    <t>(406) 646-4099</t>
  </si>
  <si>
    <t>BY THE BUSHEL</t>
  </si>
  <si>
    <t>100 E MAIN ST</t>
  </si>
  <si>
    <t>PULLMAN,  WA 99163-2850</t>
  </si>
  <si>
    <t>(509) 334-1111</t>
  </si>
  <si>
    <t>Cabbage Flat Mercantile</t>
  </si>
  <si>
    <t>server</t>
  </si>
  <si>
    <t>baker</t>
  </si>
  <si>
    <t>casheir</t>
  </si>
  <si>
    <t>afternoon</t>
  </si>
  <si>
    <t>weekender</t>
  </si>
  <si>
    <t>prep</t>
  </si>
  <si>
    <t>prep weekend</t>
  </si>
  <si>
    <t>NNN fees</t>
  </si>
  <si>
    <t>sdfasdfasd</t>
  </si>
  <si>
    <t>nnn</t>
  </si>
  <si>
    <t>flour</t>
  </si>
  <si>
    <t>eggs</t>
  </si>
  <si>
    <t>sugar</t>
  </si>
  <si>
    <t>butter</t>
  </si>
  <si>
    <t>spice 1</t>
  </si>
  <si>
    <t>baking power</t>
  </si>
  <si>
    <t>extract 1</t>
  </si>
  <si>
    <t>other stuff</t>
  </si>
  <si>
    <t>flour 10#</t>
  </si>
  <si>
    <t xml:space="preserve">batch of </t>
  </si>
  <si>
    <t>0-</t>
  </si>
  <si>
    <t>sample</t>
  </si>
</sst>
</file>

<file path=xl/styles.xml><?xml version="1.0" encoding="utf-8"?>
<styleSheet xmlns="http://schemas.openxmlformats.org/spreadsheetml/2006/main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\-yy_)"/>
    <numFmt numFmtId="166" formatCode="0.0%"/>
    <numFmt numFmtId="167" formatCode="&quot;$&quot;#,##0.00"/>
    <numFmt numFmtId="168" formatCode="&quot;$&quot;#,##0"/>
    <numFmt numFmtId="169" formatCode="0.000000"/>
    <numFmt numFmtId="170" formatCode="&quot;$&quot;#,##0.0000"/>
  </numFmts>
  <fonts count="47">
    <font>
      <sz val="10"/>
      <name val="Arial"/>
    </font>
    <font>
      <sz val="10"/>
      <name val="Arial"/>
    </font>
    <font>
      <sz val="8"/>
      <name val="Arial MT"/>
    </font>
    <font>
      <sz val="8"/>
      <color indexed="12"/>
      <name val="Arial MT"/>
    </font>
    <font>
      <b/>
      <sz val="8"/>
      <name val="Arial MT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b/>
      <sz val="12"/>
      <name val="Arial MT"/>
    </font>
    <font>
      <sz val="8"/>
      <name val="Arial"/>
    </font>
    <font>
      <sz val="8"/>
      <color indexed="8"/>
      <name val="Arial MT"/>
    </font>
    <font>
      <sz val="10"/>
      <color indexed="8"/>
      <name val="Arial"/>
    </font>
    <font>
      <b/>
      <sz val="10"/>
      <name val="Geneva"/>
    </font>
    <font>
      <sz val="10"/>
      <name val="Geneva"/>
    </font>
    <font>
      <i/>
      <sz val="10"/>
      <name val="Geneva"/>
    </font>
    <font>
      <b/>
      <sz val="18"/>
      <name val="Geneva"/>
    </font>
    <font>
      <sz val="8"/>
      <color indexed="10"/>
      <name val="Arial MT"/>
    </font>
    <font>
      <sz val="10"/>
      <color indexed="10"/>
      <name val="Arial"/>
    </font>
    <font>
      <sz val="10"/>
      <color indexed="10"/>
      <name val="Arial"/>
      <family val="2"/>
    </font>
    <font>
      <b/>
      <sz val="14"/>
      <color indexed="10"/>
      <name val="Geneva"/>
    </font>
    <font>
      <b/>
      <sz val="10"/>
      <color indexed="10"/>
      <name val="Arial"/>
      <family val="2"/>
    </font>
    <font>
      <sz val="10"/>
      <color indexed="10"/>
      <name val="Arial MT"/>
    </font>
    <font>
      <b/>
      <u/>
      <sz val="10"/>
      <name val="Arial"/>
      <family val="2"/>
    </font>
    <font>
      <b/>
      <u/>
      <sz val="8"/>
      <name val="Arial MT"/>
    </font>
    <font>
      <b/>
      <u/>
      <sz val="8"/>
      <name val="Arial"/>
      <family val="2"/>
    </font>
    <font>
      <u/>
      <sz val="10"/>
      <color indexed="12"/>
      <name val="Arial"/>
    </font>
    <font>
      <sz val="10"/>
      <color indexed="15"/>
      <name val="Arial"/>
      <family val="2"/>
    </font>
    <font>
      <sz val="10"/>
      <color indexed="53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 MT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Arial"/>
    </font>
    <font>
      <sz val="8"/>
      <color indexed="8"/>
      <name val="Arial"/>
    </font>
    <font>
      <b/>
      <u/>
      <sz val="10"/>
      <color indexed="12"/>
      <name val="Arial"/>
    </font>
    <font>
      <b/>
      <sz val="10"/>
      <name val="Arial"/>
    </font>
    <font>
      <u/>
      <sz val="10"/>
      <name val="Arial"/>
    </font>
  </fonts>
  <fills count="7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6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4" fontId="3" fillId="0" borderId="0" xfId="0" quotePrefix="1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165" fontId="2" fillId="0" borderId="6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7" fontId="2" fillId="0" borderId="0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165" fontId="2" fillId="0" borderId="11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165" fontId="2" fillId="0" borderId="14" xfId="0" applyNumberFormat="1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10" fontId="3" fillId="0" borderId="0" xfId="0" applyNumberFormat="1" applyFont="1" applyBorder="1" applyProtection="1">
      <protection locked="0"/>
    </xf>
    <xf numFmtId="0" fontId="2" fillId="0" borderId="0" xfId="0" applyFont="1" applyBorder="1" applyProtection="1"/>
    <xf numFmtId="5" fontId="2" fillId="0" borderId="0" xfId="0" applyNumberFormat="1" applyFont="1" applyBorder="1" applyProtection="1">
      <protection locked="0"/>
    </xf>
    <xf numFmtId="165" fontId="2" fillId="2" borderId="17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Protection="1">
      <protection locked="0"/>
    </xf>
    <xf numFmtId="5" fontId="2" fillId="2" borderId="18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19" xfId="0" applyFont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5" fontId="3" fillId="0" borderId="0" xfId="0" applyNumberFormat="1" applyFont="1" applyProtection="1">
      <protection locked="0"/>
    </xf>
    <xf numFmtId="0" fontId="2" fillId="0" borderId="21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6" fontId="3" fillId="0" borderId="0" xfId="4" applyNumberFormat="1" applyFont="1" applyProtection="1">
      <protection locked="0"/>
    </xf>
    <xf numFmtId="5" fontId="3" fillId="0" borderId="0" xfId="0" applyNumberFormat="1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5" xfId="0" applyFont="1" applyBorder="1" applyProtection="1">
      <protection locked="0"/>
    </xf>
    <xf numFmtId="10" fontId="0" fillId="0" borderId="0" xfId="0" applyNumberFormat="1"/>
    <xf numFmtId="0" fontId="7" fillId="0" borderId="0" xfId="0" applyFont="1" applyBorder="1"/>
    <xf numFmtId="0" fontId="7" fillId="0" borderId="21" xfId="0" applyFont="1" applyBorder="1"/>
    <xf numFmtId="0" fontId="7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9" fontId="7" fillId="0" borderId="0" xfId="4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Border="1"/>
    <xf numFmtId="0" fontId="7" fillId="0" borderId="12" xfId="0" applyFont="1" applyBorder="1" applyProtection="1">
      <protection locked="0"/>
    </xf>
    <xf numFmtId="165" fontId="7" fillId="0" borderId="13" xfId="0" applyNumberFormat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0" xfId="0" applyFont="1" applyBorder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22" fontId="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5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30" xfId="0" applyBorder="1"/>
    <xf numFmtId="9" fontId="0" fillId="0" borderId="0" xfId="0" applyNumberFormat="1" applyBorder="1"/>
    <xf numFmtId="168" fontId="5" fillId="0" borderId="0" xfId="0" applyNumberFormat="1" applyFont="1"/>
    <xf numFmtId="44" fontId="0" fillId="0" borderId="0" xfId="2" applyFont="1"/>
    <xf numFmtId="44" fontId="2" fillId="0" borderId="0" xfId="2" applyFont="1" applyBorder="1" applyProtection="1">
      <protection locked="0"/>
    </xf>
    <xf numFmtId="44" fontId="3" fillId="0" borderId="0" xfId="2" applyFont="1" applyBorder="1" applyProtection="1">
      <protection locked="0"/>
    </xf>
    <xf numFmtId="44" fontId="2" fillId="0" borderId="0" xfId="2" applyFont="1" applyBorder="1" applyProtection="1"/>
    <xf numFmtId="44" fontId="2" fillId="0" borderId="12" xfId="2" applyFont="1" applyBorder="1" applyProtection="1">
      <protection locked="0"/>
    </xf>
    <xf numFmtId="44" fontId="2" fillId="2" borderId="18" xfId="2" applyFont="1" applyFill="1" applyBorder="1" applyProtection="1">
      <protection locked="0"/>
    </xf>
    <xf numFmtId="44" fontId="2" fillId="0" borderId="19" xfId="2" applyFont="1" applyBorder="1" applyProtection="1">
      <protection locked="0"/>
    </xf>
    <xf numFmtId="44" fontId="3" fillId="0" borderId="0" xfId="2" applyFont="1" applyBorder="1" applyAlignment="1" applyProtection="1">
      <alignment horizontal="center"/>
      <protection locked="0"/>
    </xf>
    <xf numFmtId="44" fontId="3" fillId="0" borderId="0" xfId="2" applyFont="1" applyProtection="1">
      <protection locked="0"/>
    </xf>
    <xf numFmtId="44" fontId="2" fillId="0" borderId="18" xfId="2" applyFont="1" applyBorder="1" applyProtection="1">
      <protection locked="0"/>
    </xf>
    <xf numFmtId="44" fontId="2" fillId="0" borderId="0" xfId="2" applyFont="1" applyProtection="1">
      <protection locked="0"/>
    </xf>
    <xf numFmtId="44" fontId="2" fillId="0" borderId="2" xfId="2" applyFont="1" applyBorder="1" applyProtection="1">
      <protection locked="0"/>
    </xf>
    <xf numFmtId="44" fontId="2" fillId="0" borderId="5" xfId="2" applyFont="1" applyBorder="1" applyProtection="1">
      <protection locked="0"/>
    </xf>
    <xf numFmtId="44" fontId="4" fillId="0" borderId="8" xfId="2" applyFont="1" applyBorder="1" applyProtection="1">
      <protection locked="0"/>
    </xf>
    <xf numFmtId="44" fontId="0" fillId="0" borderId="0" xfId="2" applyFont="1" applyBorder="1"/>
    <xf numFmtId="44" fontId="0" fillId="0" borderId="27" xfId="2" applyFont="1" applyBorder="1"/>
    <xf numFmtId="44" fontId="0" fillId="0" borderId="30" xfId="2" applyFont="1" applyBorder="1"/>
    <xf numFmtId="43" fontId="0" fillId="0" borderId="0" xfId="1" applyFont="1"/>
    <xf numFmtId="43" fontId="0" fillId="0" borderId="0" xfId="1" applyFont="1" applyBorder="1"/>
    <xf numFmtId="43" fontId="0" fillId="0" borderId="27" xfId="1" applyFont="1" applyBorder="1"/>
    <xf numFmtId="43" fontId="0" fillId="0" borderId="30" xfId="1" applyFont="1" applyBorder="1"/>
    <xf numFmtId="43" fontId="0" fillId="0" borderId="31" xfId="1" applyFont="1" applyBorder="1"/>
    <xf numFmtId="43" fontId="0" fillId="0" borderId="32" xfId="1" applyFont="1" applyBorder="1"/>
    <xf numFmtId="43" fontId="0" fillId="0" borderId="33" xfId="1" applyFont="1" applyBorder="1"/>
    <xf numFmtId="44" fontId="0" fillId="0" borderId="0" xfId="0" applyNumberFormat="1"/>
    <xf numFmtId="0" fontId="13" fillId="0" borderId="0" xfId="0" applyFont="1"/>
    <xf numFmtId="0" fontId="14" fillId="0" borderId="2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4" fillId="0" borderId="5" xfId="0" applyFont="1" applyBorder="1" applyProtection="1">
      <protection locked="0"/>
    </xf>
    <xf numFmtId="165" fontId="14" fillId="0" borderId="7" xfId="0" applyNumberFormat="1" applyFont="1" applyBorder="1" applyProtection="1">
      <protection locked="0"/>
    </xf>
    <xf numFmtId="0" fontId="14" fillId="0" borderId="0" xfId="0" applyFont="1" applyBorder="1" applyProtection="1"/>
    <xf numFmtId="5" fontId="14" fillId="0" borderId="0" xfId="0" applyNumberFormat="1" applyFont="1" applyBorder="1" applyProtection="1"/>
    <xf numFmtId="0" fontId="14" fillId="0" borderId="12" xfId="0" applyFont="1" applyBorder="1" applyProtection="1">
      <protection locked="0"/>
    </xf>
    <xf numFmtId="5" fontId="14" fillId="0" borderId="0" xfId="0" applyNumberFormat="1" applyFont="1" applyBorder="1" applyProtection="1">
      <protection locked="0"/>
    </xf>
    <xf numFmtId="5" fontId="14" fillId="2" borderId="18" xfId="0" applyNumberFormat="1" applyFont="1" applyFill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5" fontId="14" fillId="0" borderId="0" xfId="0" applyNumberFormat="1" applyFont="1" applyProtection="1">
      <protection locked="0"/>
    </xf>
    <xf numFmtId="0" fontId="14" fillId="0" borderId="18" xfId="0" applyFont="1" applyBorder="1" applyProtection="1">
      <protection locked="0"/>
    </xf>
    <xf numFmtId="0" fontId="15" fillId="0" borderId="0" xfId="0" applyFont="1"/>
    <xf numFmtId="5" fontId="14" fillId="0" borderId="2" xfId="2" applyNumberFormat="1" applyFont="1" applyBorder="1" applyProtection="1">
      <protection locked="0"/>
    </xf>
    <xf numFmtId="5" fontId="14" fillId="0" borderId="0" xfId="2" applyNumberFormat="1" applyFont="1" applyBorder="1" applyProtection="1">
      <protection locked="0"/>
    </xf>
    <xf numFmtId="5" fontId="14" fillId="0" borderId="5" xfId="2" applyNumberFormat="1" applyFont="1" applyBorder="1" applyProtection="1">
      <protection locked="0"/>
    </xf>
    <xf numFmtId="5" fontId="14" fillId="0" borderId="34" xfId="2" applyNumberFormat="1" applyFont="1" applyBorder="1" applyProtection="1">
      <protection locked="0"/>
    </xf>
    <xf numFmtId="5" fontId="14" fillId="0" borderId="8" xfId="2" applyNumberFormat="1" applyFont="1" applyBorder="1" applyProtection="1">
      <protection locked="0"/>
    </xf>
    <xf numFmtId="5" fontId="14" fillId="0" borderId="10" xfId="2" applyNumberFormat="1" applyFont="1" applyBorder="1" applyProtection="1">
      <protection locked="0"/>
    </xf>
    <xf numFmtId="5" fontId="14" fillId="0" borderId="13" xfId="2" applyNumberFormat="1" applyFont="1" applyBorder="1" applyProtection="1">
      <protection locked="0"/>
    </xf>
    <xf numFmtId="5" fontId="14" fillId="2" borderId="24" xfId="2" applyNumberFormat="1" applyFont="1" applyFill="1" applyBorder="1" applyProtection="1">
      <protection locked="0"/>
    </xf>
    <xf numFmtId="5" fontId="14" fillId="0" borderId="19" xfId="2" applyNumberFormat="1" applyFont="1" applyBorder="1" applyProtection="1">
      <protection locked="0"/>
    </xf>
    <xf numFmtId="5" fontId="14" fillId="0" borderId="0" xfId="2" applyNumberFormat="1" applyFont="1" applyBorder="1" applyAlignment="1" applyProtection="1">
      <alignment horizontal="center"/>
      <protection locked="0"/>
    </xf>
    <xf numFmtId="5" fontId="14" fillId="0" borderId="24" xfId="2" applyNumberFormat="1" applyFont="1" applyBorder="1" applyProtection="1">
      <protection locked="0"/>
    </xf>
    <xf numFmtId="5" fontId="14" fillId="0" borderId="0" xfId="2" applyNumberFormat="1" applyFont="1" applyProtection="1">
      <protection locked="0"/>
    </xf>
    <xf numFmtId="5" fontId="15" fillId="0" borderId="0" xfId="2" applyNumberFormat="1" applyFont="1"/>
    <xf numFmtId="0" fontId="0" fillId="0" borderId="5" xfId="0" applyBorder="1"/>
    <xf numFmtId="0" fontId="0" fillId="0" borderId="5" xfId="0" applyBorder="1" applyAlignment="1">
      <alignment horizontal="right"/>
    </xf>
    <xf numFmtId="0" fontId="16" fillId="0" borderId="5" xfId="0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14" fontId="0" fillId="0" borderId="37" xfId="0" applyNumberFormat="1" applyBorder="1" applyAlignment="1">
      <alignment horizontal="center"/>
    </xf>
    <xf numFmtId="14" fontId="0" fillId="0" borderId="36" xfId="0" applyNumberFormat="1" applyBorder="1" applyAlignment="1">
      <alignment horizontal="center"/>
    </xf>
    <xf numFmtId="0" fontId="19" fillId="0" borderId="5" xfId="0" applyFont="1" applyBorder="1"/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168" fontId="0" fillId="0" borderId="5" xfId="0" applyNumberFormat="1" applyBorder="1"/>
    <xf numFmtId="168" fontId="0" fillId="0" borderId="0" xfId="0" applyNumberFormat="1"/>
    <xf numFmtId="168" fontId="16" fillId="0" borderId="5" xfId="0" applyNumberFormat="1" applyFont="1" applyBorder="1" applyAlignment="1">
      <alignment horizontal="left"/>
    </xf>
    <xf numFmtId="168" fontId="16" fillId="0" borderId="5" xfId="0" applyNumberFormat="1" applyFont="1" applyBorder="1"/>
    <xf numFmtId="168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168" fontId="16" fillId="0" borderId="0" xfId="0" applyNumberFormat="1" applyFont="1"/>
    <xf numFmtId="168" fontId="18" fillId="0" borderId="0" xfId="0" applyNumberFormat="1" applyFont="1"/>
    <xf numFmtId="168" fontId="17" fillId="0" borderId="0" xfId="0" applyNumberFormat="1" applyFont="1"/>
    <xf numFmtId="168" fontId="0" fillId="0" borderId="0" xfId="0" applyNumberFormat="1" applyAlignment="1">
      <alignment horizontal="left"/>
    </xf>
    <xf numFmtId="168" fontId="16" fillId="0" borderId="35" xfId="0" applyNumberFormat="1" applyFont="1" applyBorder="1" applyAlignment="1">
      <alignment horizontal="center"/>
    </xf>
    <xf numFmtId="168" fontId="16" fillId="0" borderId="38" xfId="0" applyNumberFormat="1" applyFont="1" applyBorder="1" applyAlignment="1">
      <alignment horizontal="center"/>
    </xf>
    <xf numFmtId="168" fontId="16" fillId="0" borderId="36" xfId="0" applyNumberFormat="1" applyFont="1" applyBorder="1" applyAlignment="1">
      <alignment horizontal="center"/>
    </xf>
    <xf numFmtId="168" fontId="16" fillId="0" borderId="39" xfId="0" applyNumberFormat="1" applyFont="1" applyBorder="1" applyAlignment="1">
      <alignment horizontal="center"/>
    </xf>
    <xf numFmtId="168" fontId="0" fillId="0" borderId="35" xfId="0" applyNumberForma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35" xfId="1" applyNumberFormat="1" applyFont="1" applyBorder="1" applyAlignment="1">
      <alignment horizontal="center"/>
    </xf>
    <xf numFmtId="168" fontId="0" fillId="0" borderId="37" xfId="0" applyNumberForma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0" borderId="37" xfId="1" applyNumberFormat="1" applyFont="1" applyBorder="1" applyAlignment="1">
      <alignment horizontal="center"/>
    </xf>
    <xf numFmtId="168" fontId="0" fillId="0" borderId="36" xfId="0" applyNumberFormat="1" applyBorder="1" applyAlignment="1">
      <alignment horizontal="center"/>
    </xf>
    <xf numFmtId="168" fontId="0" fillId="0" borderId="4" xfId="1" applyNumberFormat="1" applyFont="1" applyBorder="1" applyAlignment="1">
      <alignment horizontal="center"/>
    </xf>
    <xf numFmtId="168" fontId="0" fillId="0" borderId="36" xfId="1" applyNumberFormat="1" applyFont="1" applyBorder="1" applyAlignment="1">
      <alignment horizontal="center"/>
    </xf>
    <xf numFmtId="168" fontId="0" fillId="0" borderId="0" xfId="0" applyNumberFormat="1" applyBorder="1"/>
    <xf numFmtId="1" fontId="0" fillId="0" borderId="0" xfId="0" applyNumberFormat="1"/>
    <xf numFmtId="1" fontId="0" fillId="0" borderId="0" xfId="1" applyNumberFormat="1" applyFont="1"/>
    <xf numFmtId="1" fontId="0" fillId="0" borderId="0" xfId="1" applyNumberFormat="1" applyFont="1" applyBorder="1"/>
    <xf numFmtId="43" fontId="0" fillId="0" borderId="3" xfId="1" applyFont="1" applyBorder="1" applyAlignment="1">
      <alignment horizontal="left"/>
    </xf>
    <xf numFmtId="43" fontId="3" fillId="0" borderId="0" xfId="1" applyFont="1" applyBorder="1" applyProtection="1">
      <protection locked="0"/>
    </xf>
    <xf numFmtId="0" fontId="20" fillId="0" borderId="0" xfId="0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9" fontId="2" fillId="0" borderId="0" xfId="4" applyFont="1" applyBorder="1" applyProtection="1">
      <protection locked="0"/>
    </xf>
    <xf numFmtId="0" fontId="20" fillId="0" borderId="26" xfId="0" applyFont="1" applyBorder="1" applyProtection="1">
      <protection locked="0"/>
    </xf>
    <xf numFmtId="0" fontId="20" fillId="0" borderId="40" xfId="0" applyFont="1" applyBorder="1" applyProtection="1">
      <protection locked="0"/>
    </xf>
    <xf numFmtId="44" fontId="21" fillId="0" borderId="0" xfId="2" applyFont="1" applyBorder="1"/>
    <xf numFmtId="0" fontId="20" fillId="0" borderId="28" xfId="0" applyFont="1" applyBorder="1" applyProtection="1">
      <protection locked="0"/>
    </xf>
    <xf numFmtId="0" fontId="20" fillId="0" borderId="29" xfId="0" applyFont="1" applyBorder="1" applyProtection="1">
      <protection locked="0"/>
    </xf>
    <xf numFmtId="44" fontId="21" fillId="0" borderId="30" xfId="2" applyFont="1" applyBorder="1"/>
    <xf numFmtId="165" fontId="20" fillId="0" borderId="3" xfId="0" applyNumberFormat="1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16" xfId="0" applyFont="1" applyBorder="1" applyProtection="1">
      <protection locked="0"/>
    </xf>
    <xf numFmtId="0" fontId="21" fillId="0" borderId="0" xfId="0" applyFont="1"/>
    <xf numFmtId="5" fontId="20" fillId="0" borderId="0" xfId="2" applyNumberFormat="1" applyFont="1" applyBorder="1" applyProtection="1">
      <protection locked="0"/>
    </xf>
    <xf numFmtId="10" fontId="20" fillId="0" borderId="0" xfId="0" applyNumberFormat="1" applyFont="1" applyBorder="1" applyProtection="1">
      <protection locked="0"/>
    </xf>
    <xf numFmtId="9" fontId="20" fillId="0" borderId="0" xfId="0" applyNumberFormat="1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</xf>
    <xf numFmtId="0" fontId="20" fillId="0" borderId="0" xfId="0" applyFont="1" applyBorder="1" applyProtection="1"/>
    <xf numFmtId="0" fontId="20" fillId="0" borderId="16" xfId="0" applyFont="1" applyBorder="1" applyProtection="1"/>
    <xf numFmtId="5" fontId="20" fillId="0" borderId="0" xfId="2" applyNumberFormat="1" applyFont="1" applyBorder="1" applyProtection="1"/>
    <xf numFmtId="9" fontId="20" fillId="0" borderId="0" xfId="4" applyFont="1" applyBorder="1" applyProtection="1"/>
    <xf numFmtId="165" fontId="20" fillId="0" borderId="6" xfId="0" applyNumberFormat="1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41" xfId="0" applyFont="1" applyBorder="1" applyProtection="1">
      <protection locked="0"/>
    </xf>
    <xf numFmtId="9" fontId="0" fillId="0" borderId="0" xfId="2" applyNumberFormat="1" applyFont="1"/>
    <xf numFmtId="44" fontId="2" fillId="0" borderId="0" xfId="0" applyNumberFormat="1" applyFont="1" applyBorder="1" applyProtection="1">
      <protection locked="0"/>
    </xf>
    <xf numFmtId="43" fontId="22" fillId="0" borderId="0" xfId="1" applyFont="1"/>
    <xf numFmtId="0" fontId="22" fillId="0" borderId="0" xfId="0" applyFont="1"/>
    <xf numFmtId="2" fontId="0" fillId="0" borderId="0" xfId="1" applyNumberFormat="1" applyFont="1" applyBorder="1"/>
    <xf numFmtId="0" fontId="0" fillId="0" borderId="0" xfId="0" applyNumberFormat="1"/>
    <xf numFmtId="5" fontId="0" fillId="0" borderId="0" xfId="0" applyNumberFormat="1"/>
    <xf numFmtId="7" fontId="0" fillId="0" borderId="0" xfId="0" applyNumberFormat="1"/>
    <xf numFmtId="168" fontId="23" fillId="0" borderId="3" xfId="0" applyNumberFormat="1" applyFont="1" applyBorder="1"/>
    <xf numFmtId="10" fontId="24" fillId="0" borderId="3" xfId="0" applyNumberFormat="1" applyFont="1" applyBorder="1" applyAlignment="1">
      <alignment horizontal="left"/>
    </xf>
    <xf numFmtId="43" fontId="24" fillId="0" borderId="3" xfId="1" applyFont="1" applyBorder="1" applyAlignment="1">
      <alignment horizontal="left"/>
    </xf>
    <xf numFmtId="9" fontId="2" fillId="0" borderId="27" xfId="0" applyNumberFormat="1" applyFont="1" applyBorder="1" applyProtection="1">
      <protection locked="0"/>
    </xf>
    <xf numFmtId="44" fontId="25" fillId="0" borderId="27" xfId="2" applyFont="1" applyBorder="1" applyProtection="1">
      <protection locked="0"/>
    </xf>
    <xf numFmtId="44" fontId="25" fillId="0" borderId="0" xfId="2" applyFont="1" applyBorder="1" applyProtection="1">
      <protection locked="0"/>
    </xf>
    <xf numFmtId="44" fontId="25" fillId="0" borderId="42" xfId="2" applyFont="1" applyBorder="1" applyProtection="1">
      <protection locked="0"/>
    </xf>
    <xf numFmtId="0" fontId="2" fillId="0" borderId="7" xfId="0" applyNumberFormat="1" applyFont="1" applyBorder="1" applyProtection="1">
      <protection locked="0"/>
    </xf>
    <xf numFmtId="0" fontId="26" fillId="0" borderId="0" xfId="0" applyFont="1"/>
    <xf numFmtId="168" fontId="26" fillId="0" borderId="0" xfId="0" applyNumberFormat="1" applyFont="1"/>
    <xf numFmtId="2" fontId="0" fillId="0" borderId="0" xfId="1" applyNumberFormat="1" applyFont="1"/>
    <xf numFmtId="0" fontId="22" fillId="0" borderId="0" xfId="0" applyNumberFormat="1" applyFont="1"/>
    <xf numFmtId="0" fontId="20" fillId="0" borderId="2" xfId="0" applyFont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8" fillId="0" borderId="13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20" fillId="0" borderId="27" xfId="0" applyFont="1" applyBorder="1" applyProtection="1">
      <protection locked="0"/>
    </xf>
    <xf numFmtId="44" fontId="20" fillId="0" borderId="0" xfId="2" applyFont="1" applyBorder="1" applyProtection="1">
      <protection locked="0"/>
    </xf>
    <xf numFmtId="43" fontId="20" fillId="0" borderId="0" xfId="1" applyFont="1" applyBorder="1" applyProtection="1">
      <protection locked="0"/>
    </xf>
    <xf numFmtId="44" fontId="20" fillId="0" borderId="30" xfId="2" applyFont="1" applyBorder="1" applyProtection="1">
      <protection locked="0"/>
    </xf>
    <xf numFmtId="0" fontId="20" fillId="0" borderId="30" xfId="0" applyFont="1" applyBorder="1" applyProtection="1">
      <protection locked="0"/>
    </xf>
    <xf numFmtId="37" fontId="20" fillId="0" borderId="27" xfId="2" applyNumberFormat="1" applyFont="1" applyBorder="1" applyProtection="1">
      <protection locked="0"/>
    </xf>
    <xf numFmtId="37" fontId="20" fillId="0" borderId="0" xfId="2" applyNumberFormat="1" applyFont="1" applyBorder="1" applyProtection="1">
      <protection locked="0"/>
    </xf>
    <xf numFmtId="5" fontId="29" fillId="0" borderId="0" xfId="3" applyNumberFormat="1" applyFont="1" applyBorder="1" applyAlignment="1" applyProtection="1">
      <protection locked="0"/>
    </xf>
    <xf numFmtId="0" fontId="8" fillId="0" borderId="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2" fillId="0" borderId="28" xfId="0" applyFont="1" applyBorder="1"/>
    <xf numFmtId="0" fontId="22" fillId="0" borderId="0" xfId="0" applyFont="1" applyBorder="1"/>
    <xf numFmtId="0" fontId="22" fillId="0" borderId="32" xfId="0" applyFont="1" applyBorder="1"/>
    <xf numFmtId="0" fontId="30" fillId="0" borderId="32" xfId="0" applyFont="1" applyBorder="1"/>
    <xf numFmtId="0" fontId="31" fillId="0" borderId="32" xfId="0" applyFont="1" applyBorder="1"/>
    <xf numFmtId="0" fontId="22" fillId="0" borderId="30" xfId="0" applyFont="1" applyBorder="1"/>
    <xf numFmtId="0" fontId="32" fillId="0" borderId="26" xfId="0" applyFont="1" applyBorder="1"/>
    <xf numFmtId="0" fontId="32" fillId="0" borderId="27" xfId="0" applyFont="1" applyBorder="1"/>
    <xf numFmtId="0" fontId="32" fillId="0" borderId="0" xfId="0" applyFont="1" applyFill="1" applyBorder="1"/>
    <xf numFmtId="0" fontId="32" fillId="0" borderId="0" xfId="0" applyFont="1"/>
    <xf numFmtId="0" fontId="33" fillId="0" borderId="28" xfId="0" applyFont="1" applyBorder="1"/>
    <xf numFmtId="0" fontId="33" fillId="0" borderId="29" xfId="0" applyFont="1" applyBorder="1"/>
    <xf numFmtId="0" fontId="34" fillId="0" borderId="0" xfId="0" applyFont="1" applyBorder="1"/>
    <xf numFmtId="167" fontId="0" fillId="0" borderId="0" xfId="0" applyNumberFormat="1"/>
    <xf numFmtId="37" fontId="14" fillId="0" borderId="0" xfId="2" applyNumberFormat="1" applyFont="1" applyBorder="1" applyProtection="1">
      <protection locked="0"/>
    </xf>
    <xf numFmtId="37" fontId="20" fillId="0" borderId="30" xfId="2" applyNumberFormat="1" applyFont="1" applyBorder="1" applyProtection="1">
      <protection locked="0"/>
    </xf>
    <xf numFmtId="168" fontId="3" fillId="0" borderId="0" xfId="2" applyNumberFormat="1" applyFont="1" applyBorder="1" applyProtection="1">
      <protection locked="0"/>
    </xf>
    <xf numFmtId="167" fontId="3" fillId="0" borderId="0" xfId="0" applyNumberFormat="1" applyFont="1" applyBorder="1" applyProtection="1">
      <protection locked="0"/>
    </xf>
    <xf numFmtId="37" fontId="3" fillId="0" borderId="0" xfId="2" applyNumberFormat="1" applyFont="1" applyBorder="1" applyProtection="1">
      <protection locked="0"/>
    </xf>
    <xf numFmtId="44" fontId="3" fillId="0" borderId="27" xfId="2" applyFont="1" applyBorder="1" applyProtection="1">
      <protection locked="0"/>
    </xf>
    <xf numFmtId="37" fontId="3" fillId="0" borderId="27" xfId="2" applyNumberFormat="1" applyFont="1" applyBorder="1" applyProtection="1">
      <protection locked="0"/>
    </xf>
    <xf numFmtId="5" fontId="3" fillId="0" borderId="0" xfId="2" applyNumberFormat="1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22" fillId="0" borderId="32" xfId="0" applyFont="1" applyFill="1" applyBorder="1"/>
    <xf numFmtId="6" fontId="9" fillId="0" borderId="0" xfId="2" applyNumberFormat="1" applyFont="1" applyBorder="1" applyProtection="1">
      <protection locked="0"/>
    </xf>
    <xf numFmtId="6" fontId="7" fillId="0" borderId="0" xfId="2" applyNumberFormat="1" applyFont="1" applyBorder="1" applyProtection="1">
      <protection locked="0"/>
    </xf>
    <xf numFmtId="6" fontId="7" fillId="0" borderId="0" xfId="2" applyNumberFormat="1" applyFont="1" applyBorder="1"/>
    <xf numFmtId="0" fontId="10" fillId="0" borderId="0" xfId="0" applyFont="1" applyBorder="1"/>
    <xf numFmtId="0" fontId="35" fillId="0" borderId="30" xfId="0" applyFont="1" applyBorder="1"/>
    <xf numFmtId="0" fontId="7" fillId="0" borderId="26" xfId="0" applyFont="1" applyBorder="1"/>
    <xf numFmtId="0" fontId="7" fillId="0" borderId="31" xfId="0" applyFont="1" applyBorder="1"/>
    <xf numFmtId="0" fontId="7" fillId="0" borderId="28" xfId="0" applyFont="1" applyBorder="1"/>
    <xf numFmtId="0" fontId="7" fillId="0" borderId="32" xfId="0" applyFont="1" applyBorder="1"/>
    <xf numFmtId="6" fontId="9" fillId="0" borderId="32" xfId="2" applyNumberFormat="1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7" fillId="0" borderId="28" xfId="0" applyFont="1" applyBorder="1" applyProtection="1">
      <protection locked="0"/>
    </xf>
    <xf numFmtId="6" fontId="7" fillId="0" borderId="32" xfId="2" applyNumberFormat="1" applyFont="1" applyBorder="1"/>
    <xf numFmtId="0" fontId="7" fillId="0" borderId="28" xfId="0" applyFont="1" applyFill="1" applyBorder="1"/>
    <xf numFmtId="6" fontId="7" fillId="0" borderId="32" xfId="2" applyNumberFormat="1" applyFont="1" applyBorder="1" applyProtection="1"/>
    <xf numFmtId="0" fontId="22" fillId="0" borderId="26" xfId="0" applyFont="1" applyBorder="1"/>
    <xf numFmtId="0" fontId="22" fillId="0" borderId="27" xfId="0" applyFont="1" applyBorder="1"/>
    <xf numFmtId="0" fontId="22" fillId="0" borderId="31" xfId="0" applyFont="1" applyBorder="1"/>
    <xf numFmtId="0" fontId="22" fillId="0" borderId="29" xfId="0" applyFont="1" applyBorder="1"/>
    <xf numFmtId="0" fontId="22" fillId="0" borderId="33" xfId="0" applyFont="1" applyBorder="1"/>
    <xf numFmtId="44" fontId="36" fillId="0" borderId="31" xfId="2" applyFont="1" applyBorder="1" applyProtection="1">
      <protection locked="0"/>
    </xf>
    <xf numFmtId="0" fontId="35" fillId="0" borderId="0" xfId="0" applyFont="1"/>
    <xf numFmtId="9" fontId="22" fillId="0" borderId="32" xfId="0" applyNumberFormat="1" applyFont="1" applyBorder="1"/>
    <xf numFmtId="44" fontId="22" fillId="0" borderId="0" xfId="2" applyFont="1" applyBorder="1"/>
    <xf numFmtId="44" fontId="34" fillId="0" borderId="0" xfId="2" applyFont="1" applyBorder="1"/>
    <xf numFmtId="44" fontId="22" fillId="0" borderId="30" xfId="2" applyFont="1" applyBorder="1"/>
    <xf numFmtId="0" fontId="7" fillId="3" borderId="13" xfId="0" applyFont="1" applyFill="1" applyBorder="1" applyProtection="1">
      <protection locked="0"/>
    </xf>
    <xf numFmtId="0" fontId="33" fillId="0" borderId="27" xfId="0" applyFont="1" applyBorder="1"/>
    <xf numFmtId="169" fontId="22" fillId="0" borderId="0" xfId="0" applyNumberFormat="1" applyFont="1" applyBorder="1"/>
    <xf numFmtId="170" fontId="0" fillId="0" borderId="0" xfId="0" applyNumberFormat="1"/>
    <xf numFmtId="167" fontId="22" fillId="0" borderId="0" xfId="0" applyNumberFormat="1" applyFont="1" applyBorder="1"/>
    <xf numFmtId="9" fontId="0" fillId="0" borderId="0" xfId="0" applyNumberFormat="1"/>
    <xf numFmtId="9" fontId="22" fillId="0" borderId="0" xfId="0" applyNumberFormat="1" applyFont="1" applyFill="1" applyBorder="1"/>
    <xf numFmtId="169" fontId="22" fillId="0" borderId="0" xfId="0" applyNumberFormat="1" applyFont="1" applyFill="1" applyBorder="1"/>
    <xf numFmtId="0" fontId="22" fillId="0" borderId="0" xfId="0" applyFont="1" applyFill="1" applyBorder="1"/>
    <xf numFmtId="170" fontId="0" fillId="4" borderId="0" xfId="0" applyNumberFormat="1" applyFill="1"/>
    <xf numFmtId="0" fontId="0" fillId="3" borderId="0" xfId="0" applyFill="1"/>
    <xf numFmtId="167" fontId="0" fillId="3" borderId="0" xfId="0" applyNumberFormat="1" applyFill="1"/>
    <xf numFmtId="44" fontId="0" fillId="3" borderId="0" xfId="2" applyFont="1" applyFill="1"/>
    <xf numFmtId="9" fontId="0" fillId="3" borderId="0" xfId="0" applyNumberFormat="1" applyFill="1"/>
    <xf numFmtId="3" fontId="0" fillId="0" borderId="0" xfId="0" applyNumberFormat="1"/>
    <xf numFmtId="0" fontId="20" fillId="3" borderId="26" xfId="0" applyFont="1" applyFill="1" applyBorder="1" applyProtection="1">
      <protection locked="0"/>
    </xf>
    <xf numFmtId="0" fontId="20" fillId="5" borderId="28" xfId="0" applyFont="1" applyFill="1" applyBorder="1" applyProtection="1"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0" fontId="22" fillId="0" borderId="28" xfId="0" applyFont="1" applyFill="1" applyBorder="1"/>
    <xf numFmtId="167" fontId="22" fillId="0" borderId="0" xfId="0" applyNumberFormat="1" applyFont="1" applyFill="1" applyBorder="1"/>
    <xf numFmtId="0" fontId="22" fillId="0" borderId="5" xfId="0" applyFont="1" applyFill="1" applyBorder="1"/>
    <xf numFmtId="167" fontId="22" fillId="0" borderId="5" xfId="0" applyNumberFormat="1" applyFont="1" applyFill="1" applyBorder="1"/>
    <xf numFmtId="169" fontId="22" fillId="0" borderId="5" xfId="0" applyNumberFormat="1" applyFont="1" applyFill="1" applyBorder="1"/>
    <xf numFmtId="0" fontId="22" fillId="0" borderId="43" xfId="0" applyFont="1" applyFill="1" applyBorder="1"/>
    <xf numFmtId="9" fontId="22" fillId="0" borderId="5" xfId="0" applyNumberFormat="1" applyFont="1" applyFill="1" applyBorder="1"/>
    <xf numFmtId="170" fontId="0" fillId="0" borderId="0" xfId="0" applyNumberFormat="1" applyFill="1"/>
    <xf numFmtId="170" fontId="5" fillId="0" borderId="0" xfId="0" applyNumberFormat="1" applyFont="1"/>
    <xf numFmtId="2" fontId="0" fillId="0" borderId="0" xfId="0" applyNumberFormat="1"/>
    <xf numFmtId="0" fontId="5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38" fillId="0" borderId="0" xfId="0" applyNumberFormat="1" applyFont="1" applyFill="1"/>
    <xf numFmtId="49" fontId="39" fillId="0" borderId="0" xfId="0" applyNumberFormat="1" applyFont="1" applyFill="1"/>
    <xf numFmtId="0" fontId="38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top" wrapText="1"/>
    </xf>
    <xf numFmtId="0" fontId="40" fillId="6" borderId="0" xfId="0" applyFont="1" applyFill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0" fillId="6" borderId="0" xfId="0" applyFill="1" applyAlignment="1">
      <alignment wrapText="1"/>
    </xf>
    <xf numFmtId="0" fontId="40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left" vertical="top" wrapText="1"/>
    </xf>
    <xf numFmtId="49" fontId="42" fillId="0" borderId="0" xfId="0" applyNumberFormat="1" applyFont="1" applyFill="1"/>
    <xf numFmtId="49" fontId="43" fillId="0" borderId="0" xfId="0" applyNumberFormat="1" applyFont="1" applyFill="1"/>
    <xf numFmtId="49" fontId="42" fillId="6" borderId="0" xfId="0" applyNumberFormat="1" applyFont="1" applyFill="1"/>
    <xf numFmtId="49" fontId="43" fillId="6" borderId="0" xfId="0" applyNumberFormat="1" applyFont="1" applyFill="1"/>
    <xf numFmtId="0" fontId="44" fillId="0" borderId="0" xfId="3" applyFont="1" applyFill="1" applyAlignment="1" applyProtection="1">
      <alignment horizontal="left" vertical="top" wrapText="1"/>
    </xf>
    <xf numFmtId="0" fontId="4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170" fontId="46" fillId="0" borderId="0" xfId="0" applyNumberFormat="1" applyFont="1"/>
    <xf numFmtId="170" fontId="29" fillId="0" borderId="0" xfId="3" applyNumberFormat="1" applyAlignment="1" applyProtection="1"/>
    <xf numFmtId="9" fontId="0" fillId="0" borderId="0" xfId="4" applyFont="1"/>
    <xf numFmtId="43" fontId="6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46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4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46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46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46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pic>
      <xdr:nvPicPr>
        <xdr:cNvPr id="2246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246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24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246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2" name="Picture 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3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4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5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2476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259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2477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2478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22479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76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2480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2481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2482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2483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2484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22485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2486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2487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2248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95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22489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2490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2491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2492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22493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494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495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496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497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22498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499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500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501" name="Picture 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502" name="Picture 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22503" name="Picture 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2504" name="Picture 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22505" name="Picture 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96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506" name="Picture 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82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507" name="Picture 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82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2508" name="Picture 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82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9525</xdr:colOff>
      <xdr:row>58</xdr:row>
      <xdr:rowOff>9525</xdr:rowOff>
    </xdr:to>
    <xdr:pic>
      <xdr:nvPicPr>
        <xdr:cNvPr id="22509" name="Picture 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9391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2510" name="Picture 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2511" name="Picture 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2512" name="Picture 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22513" name="Picture 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2514" name="Picture 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2515" name="Picture 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22516" name="Picture 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3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22517" name="Picture 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7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22518" name="Picture 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7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22519" name="Picture 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97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22520" name="Picture 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2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22521" name="Picture 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2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22522" name="Picture 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62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2523" name="Picture 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2524" name="Picture 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2525" name="Picture 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2526" name="Picture 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2527" name="Picture 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53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9525</xdr:colOff>
      <xdr:row>80</xdr:row>
      <xdr:rowOff>9525</xdr:rowOff>
    </xdr:to>
    <xdr:pic>
      <xdr:nvPicPr>
        <xdr:cNvPr id="22528" name="Picture 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2625" y="1328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2529" name="Picture 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7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2530" name="Picture 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7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2531" name="Picture 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7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2532" name="Picture 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7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2533" name="Picture 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77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2534" name="Picture 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2535" name="Picture 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2536" name="Picture 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2537" name="Picture 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2538" name="Picture 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36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9525</xdr:rowOff>
    </xdr:to>
    <xdr:pic>
      <xdr:nvPicPr>
        <xdr:cNvPr id="22539" name="Picture 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9525</xdr:rowOff>
    </xdr:to>
    <xdr:pic>
      <xdr:nvPicPr>
        <xdr:cNvPr id="22540" name="Picture 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9525</xdr:colOff>
      <xdr:row>90</xdr:row>
      <xdr:rowOff>9525</xdr:rowOff>
    </xdr:to>
    <xdr:pic>
      <xdr:nvPicPr>
        <xdr:cNvPr id="22541" name="Picture 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57925" y="15220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22542" name="Picture 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44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0</xdr:rowOff>
    </xdr:to>
    <xdr:pic>
      <xdr:nvPicPr>
        <xdr:cNvPr id="22543" name="Picture 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639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0</xdr:rowOff>
    </xdr:to>
    <xdr:pic>
      <xdr:nvPicPr>
        <xdr:cNvPr id="22544" name="Picture 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639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0</xdr:rowOff>
    </xdr:to>
    <xdr:pic>
      <xdr:nvPicPr>
        <xdr:cNvPr id="22545" name="Picture 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639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0</xdr:rowOff>
    </xdr:to>
    <xdr:pic>
      <xdr:nvPicPr>
        <xdr:cNvPr id="22546" name="Picture 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639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9525</xdr:colOff>
      <xdr:row>97</xdr:row>
      <xdr:rowOff>0</xdr:rowOff>
    </xdr:to>
    <xdr:pic>
      <xdr:nvPicPr>
        <xdr:cNvPr id="22547" name="Picture 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639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22548" name="Picture 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7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22549" name="Picture 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7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22550" name="Picture 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7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22551" name="Picture 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7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9525</xdr:colOff>
      <xdr:row>102</xdr:row>
      <xdr:rowOff>9525</xdr:rowOff>
    </xdr:to>
    <xdr:pic>
      <xdr:nvPicPr>
        <xdr:cNvPr id="22552" name="Picture 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47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22553" name="Picture 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22554" name="Picture 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22555" name="Picture 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9525</xdr:colOff>
      <xdr:row>105</xdr:row>
      <xdr:rowOff>9525</xdr:rowOff>
    </xdr:to>
    <xdr:pic>
      <xdr:nvPicPr>
        <xdr:cNvPr id="22556" name="Picture 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96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22557" name="Picture 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26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9525</xdr:colOff>
      <xdr:row>106</xdr:row>
      <xdr:rowOff>9525</xdr:rowOff>
    </xdr:to>
    <xdr:pic>
      <xdr:nvPicPr>
        <xdr:cNvPr id="22558" name="Picture 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126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22559" name="Picture 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88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9525</xdr:colOff>
      <xdr:row>107</xdr:row>
      <xdr:rowOff>9525</xdr:rowOff>
    </xdr:to>
    <xdr:pic>
      <xdr:nvPicPr>
        <xdr:cNvPr id="22560" name="Picture 1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288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9525</xdr:colOff>
      <xdr:row>108</xdr:row>
      <xdr:rowOff>0</xdr:rowOff>
    </xdr:to>
    <xdr:pic>
      <xdr:nvPicPr>
        <xdr:cNvPr id="22561" name="Picture 1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449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</xdr:colOff>
      <xdr:row>112</xdr:row>
      <xdr:rowOff>9525</xdr:rowOff>
    </xdr:to>
    <xdr:pic>
      <xdr:nvPicPr>
        <xdr:cNvPr id="22562" name="Picture 1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97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22563" name="Picture 1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59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22564" name="Picture 1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59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22565" name="Picture 1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59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9525</xdr:rowOff>
    </xdr:to>
    <xdr:pic>
      <xdr:nvPicPr>
        <xdr:cNvPr id="22566" name="Picture 1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259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22567" name="Picture 1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421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22568" name="Picture 1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07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22569" name="Picture 1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07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22570" name="Picture 1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07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9525</xdr:colOff>
      <xdr:row>117</xdr:row>
      <xdr:rowOff>9525</xdr:rowOff>
    </xdr:to>
    <xdr:pic>
      <xdr:nvPicPr>
        <xdr:cNvPr id="22571" name="Picture 1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907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22572" name="Picture 1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1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22573" name="Picture 1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1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22574" name="Picture 1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1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22575" name="Picture 1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1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22576" name="Picture 1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1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</xdr:colOff>
      <xdr:row>122</xdr:row>
      <xdr:rowOff>9525</xdr:rowOff>
    </xdr:to>
    <xdr:pic>
      <xdr:nvPicPr>
        <xdr:cNvPr id="22577" name="Picture 1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1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9525</xdr:colOff>
      <xdr:row>124</xdr:row>
      <xdr:rowOff>9525</xdr:rowOff>
    </xdr:to>
    <xdr:pic>
      <xdr:nvPicPr>
        <xdr:cNvPr id="22578" name="Picture 1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14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9525</xdr:colOff>
      <xdr:row>130</xdr:row>
      <xdr:rowOff>9525</xdr:rowOff>
    </xdr:to>
    <xdr:pic>
      <xdr:nvPicPr>
        <xdr:cNvPr id="22579" name="Picture 1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117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22580" name="Picture 1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22581" name="Picture 1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22582" name="Picture 1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22583" name="Picture 1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22584" name="Picture 1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9525</xdr:colOff>
      <xdr:row>134</xdr:row>
      <xdr:rowOff>9525</xdr:rowOff>
    </xdr:to>
    <xdr:pic>
      <xdr:nvPicPr>
        <xdr:cNvPr id="22585" name="Picture 1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764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9525</xdr:colOff>
      <xdr:row>139</xdr:row>
      <xdr:rowOff>9525</xdr:rowOff>
    </xdr:to>
    <xdr:pic>
      <xdr:nvPicPr>
        <xdr:cNvPr id="22586" name="Picture 1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79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87" name="Picture 1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88" name="Picture 1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89" name="Picture 1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90" name="Picture 1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91" name="Picture 1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92" name="Picture 1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9525</xdr:colOff>
      <xdr:row>143</xdr:row>
      <xdr:rowOff>9525</xdr:rowOff>
    </xdr:to>
    <xdr:pic>
      <xdr:nvPicPr>
        <xdr:cNvPr id="22593" name="Picture 1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26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9525</xdr:colOff>
      <xdr:row>148</xdr:row>
      <xdr:rowOff>0</xdr:rowOff>
    </xdr:to>
    <xdr:pic>
      <xdr:nvPicPr>
        <xdr:cNvPr id="22594" name="Picture 1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364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22595" name="Picture 1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22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22596" name="Picture 1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22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9525</xdr:colOff>
      <xdr:row>151</xdr:row>
      <xdr:rowOff>9525</xdr:rowOff>
    </xdr:to>
    <xdr:pic>
      <xdr:nvPicPr>
        <xdr:cNvPr id="22597" name="Picture 1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22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22598" name="Picture 1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69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22599" name="Picture 1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69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22600" name="Picture 1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69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22601" name="Picture 1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69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9525</xdr:colOff>
      <xdr:row>155</xdr:row>
      <xdr:rowOff>9525</xdr:rowOff>
    </xdr:to>
    <xdr:pic>
      <xdr:nvPicPr>
        <xdr:cNvPr id="22602" name="Picture 1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269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22603" name="Picture 1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431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</xdr:colOff>
      <xdr:row>156</xdr:row>
      <xdr:rowOff>9525</xdr:rowOff>
    </xdr:to>
    <xdr:pic>
      <xdr:nvPicPr>
        <xdr:cNvPr id="22604" name="Picture 1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431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22605" name="Picture 1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7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22606" name="Picture 1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7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22607" name="Picture 1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7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22608" name="Picture 1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7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9525</xdr:colOff>
      <xdr:row>164</xdr:row>
      <xdr:rowOff>9525</xdr:rowOff>
    </xdr:to>
    <xdr:pic>
      <xdr:nvPicPr>
        <xdr:cNvPr id="22609" name="Picture 1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72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22610" name="Picture 1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3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22611" name="Picture 1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3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22612" name="Picture 1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3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9525</xdr:colOff>
      <xdr:row>169</xdr:row>
      <xdr:rowOff>9525</xdr:rowOff>
    </xdr:to>
    <xdr:pic>
      <xdr:nvPicPr>
        <xdr:cNvPr id="22613" name="Picture 1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36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22614" name="Picture 1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289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22615" name="Picture 1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289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9525</xdr:colOff>
      <xdr:row>173</xdr:row>
      <xdr:rowOff>9525</xdr:rowOff>
    </xdr:to>
    <xdr:pic>
      <xdr:nvPicPr>
        <xdr:cNvPr id="22616" name="Picture 1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289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9525</xdr:colOff>
      <xdr:row>176</xdr:row>
      <xdr:rowOff>9525</xdr:rowOff>
    </xdr:to>
    <xdr:pic>
      <xdr:nvPicPr>
        <xdr:cNvPr id="22617" name="Picture 1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87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22618" name="Picture 1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4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22619" name="Picture 1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4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22620" name="Picture 1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4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22621" name="Picture 1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4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22622" name="Picture 1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4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9525</xdr:colOff>
      <xdr:row>177</xdr:row>
      <xdr:rowOff>9525</xdr:rowOff>
    </xdr:to>
    <xdr:pic>
      <xdr:nvPicPr>
        <xdr:cNvPr id="22623" name="Picture 1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14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9525</xdr:colOff>
      <xdr:row>179</xdr:row>
      <xdr:rowOff>9525</xdr:rowOff>
    </xdr:to>
    <xdr:pic>
      <xdr:nvPicPr>
        <xdr:cNvPr id="22624" name="Picture 1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47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2625" name="Picture 1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61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9525</xdr:colOff>
      <xdr:row>181</xdr:row>
      <xdr:rowOff>9525</xdr:rowOff>
    </xdr:to>
    <xdr:pic>
      <xdr:nvPicPr>
        <xdr:cNvPr id="22626" name="Picture 1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061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9525</xdr:colOff>
      <xdr:row>182</xdr:row>
      <xdr:rowOff>9525</xdr:rowOff>
    </xdr:to>
    <xdr:pic>
      <xdr:nvPicPr>
        <xdr:cNvPr id="22627" name="Picture 1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22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9525</xdr:colOff>
      <xdr:row>183</xdr:row>
      <xdr:rowOff>9525</xdr:rowOff>
    </xdr:to>
    <xdr:pic>
      <xdr:nvPicPr>
        <xdr:cNvPr id="22628" name="Picture 1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38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2629" name="Picture 1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97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2630" name="Picture 1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97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9525</xdr:colOff>
      <xdr:row>186</xdr:row>
      <xdr:rowOff>9525</xdr:rowOff>
    </xdr:to>
    <xdr:pic>
      <xdr:nvPicPr>
        <xdr:cNvPr id="22631" name="Picture 1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97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2632" name="Picture 1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23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2633" name="Picture 1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23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9525</xdr:colOff>
      <xdr:row>190</xdr:row>
      <xdr:rowOff>9525</xdr:rowOff>
    </xdr:to>
    <xdr:pic>
      <xdr:nvPicPr>
        <xdr:cNvPr id="22634" name="Picture 1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23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9525</xdr:rowOff>
    </xdr:to>
    <xdr:pic>
      <xdr:nvPicPr>
        <xdr:cNvPr id="22635" name="Picture 1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1425" y="32946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2636" name="Picture 1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2637" name="Picture 1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9525</xdr:colOff>
      <xdr:row>196</xdr:row>
      <xdr:rowOff>9525</xdr:rowOff>
    </xdr:to>
    <xdr:pic>
      <xdr:nvPicPr>
        <xdr:cNvPr id="22638" name="Picture 1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699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2639" name="Picture 1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861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2640" name="Picture 1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861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9525</xdr:colOff>
      <xdr:row>197</xdr:row>
      <xdr:rowOff>9525</xdr:rowOff>
    </xdr:to>
    <xdr:pic>
      <xdr:nvPicPr>
        <xdr:cNvPr id="22641" name="Picture 1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861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2642" name="Picture 1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34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2643" name="Picture 1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34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22644" name="Picture 1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34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2645" name="Picture 1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509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9525</xdr:colOff>
      <xdr:row>201</xdr:row>
      <xdr:rowOff>9525</xdr:rowOff>
    </xdr:to>
    <xdr:pic>
      <xdr:nvPicPr>
        <xdr:cNvPr id="22646" name="Picture 1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509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2647" name="Picture 1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94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2648" name="Picture 1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94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9525</xdr:colOff>
      <xdr:row>204</xdr:row>
      <xdr:rowOff>9525</xdr:rowOff>
    </xdr:to>
    <xdr:pic>
      <xdr:nvPicPr>
        <xdr:cNvPr id="22649" name="Picture 1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94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2650" name="Picture 1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8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2651" name="Picture 1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8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9525</xdr:colOff>
      <xdr:row>207</xdr:row>
      <xdr:rowOff>9525</xdr:rowOff>
    </xdr:to>
    <xdr:pic>
      <xdr:nvPicPr>
        <xdr:cNvPr id="22652" name="Picture 1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48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53" name="Picture 1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7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9525</xdr:colOff>
      <xdr:row>210</xdr:row>
      <xdr:rowOff>9525</xdr:rowOff>
    </xdr:to>
    <xdr:pic>
      <xdr:nvPicPr>
        <xdr:cNvPr id="22654" name="Picture 1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71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2655" name="Picture 1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82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2656" name="Picture 1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82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2657" name="Picture 1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82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9525</xdr:colOff>
      <xdr:row>214</xdr:row>
      <xdr:rowOff>9525</xdr:rowOff>
    </xdr:to>
    <xdr:pic>
      <xdr:nvPicPr>
        <xdr:cNvPr id="22658" name="Picture 1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82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2659" name="Picture 1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14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2660" name="Picture 2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14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2661" name="Picture 2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14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9525</xdr:colOff>
      <xdr:row>216</xdr:row>
      <xdr:rowOff>9525</xdr:rowOff>
    </xdr:to>
    <xdr:pic>
      <xdr:nvPicPr>
        <xdr:cNvPr id="22662" name="Picture 2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14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2663" name="Picture 2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3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2664" name="Picture 2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3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22665" name="Picture 2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63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2666" name="Picture 2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79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9525</xdr:colOff>
      <xdr:row>220</xdr:row>
      <xdr:rowOff>9525</xdr:rowOff>
    </xdr:to>
    <xdr:pic>
      <xdr:nvPicPr>
        <xdr:cNvPr id="22667" name="Picture 2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795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22668" name="Picture 2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547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22669" name="Picture 2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547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9525</xdr:colOff>
      <xdr:row>224</xdr:row>
      <xdr:rowOff>9525</xdr:rowOff>
    </xdr:to>
    <xdr:pic>
      <xdr:nvPicPr>
        <xdr:cNvPr id="22670" name="Picture 2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547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22671" name="Picture 2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33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22672" name="Picture 2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33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9525</xdr:rowOff>
    </xdr:to>
    <xdr:pic>
      <xdr:nvPicPr>
        <xdr:cNvPr id="22673" name="Picture 2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33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22674" name="Picture 2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6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22675" name="Picture 2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6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9525</xdr:rowOff>
    </xdr:to>
    <xdr:pic>
      <xdr:nvPicPr>
        <xdr:cNvPr id="22676" name="Picture 2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62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22677" name="Picture 2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78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9525</xdr:rowOff>
    </xdr:to>
    <xdr:pic>
      <xdr:nvPicPr>
        <xdr:cNvPr id="22678" name="Picture 2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785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22679" name="Picture 2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33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22680" name="Picture 2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33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9525</xdr:colOff>
      <xdr:row>235</xdr:row>
      <xdr:rowOff>9525</xdr:rowOff>
    </xdr:to>
    <xdr:pic>
      <xdr:nvPicPr>
        <xdr:cNvPr id="22681" name="Picture 2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33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22682" name="Picture 2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5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22683" name="Picture 2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5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22684" name="Picture 2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5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0</xdr:rowOff>
    </xdr:to>
    <xdr:pic>
      <xdr:nvPicPr>
        <xdr:cNvPr id="22685" name="Picture 2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5099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0</xdr:rowOff>
    </xdr:to>
    <xdr:pic>
      <xdr:nvPicPr>
        <xdr:cNvPr id="22686" name="Picture 2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5099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9525</xdr:colOff>
      <xdr:row>241</xdr:row>
      <xdr:rowOff>0</xdr:rowOff>
    </xdr:to>
    <xdr:pic>
      <xdr:nvPicPr>
        <xdr:cNvPr id="22687" name="Picture 2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5099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22688" name="Picture 2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833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22689" name="Picture 2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833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22690" name="Picture 2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833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22691" name="Picture 2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833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9525</xdr:colOff>
      <xdr:row>243</xdr:row>
      <xdr:rowOff>9525</xdr:rowOff>
    </xdr:to>
    <xdr:pic>
      <xdr:nvPicPr>
        <xdr:cNvPr id="22692" name="Picture 2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833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9525</xdr:colOff>
      <xdr:row>248</xdr:row>
      <xdr:rowOff>9525</xdr:rowOff>
    </xdr:to>
    <xdr:pic>
      <xdr:nvPicPr>
        <xdr:cNvPr id="22693" name="Picture 2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43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22694" name="Picture 2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0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22695" name="Picture 2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0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9525</xdr:colOff>
      <xdr:row>249</xdr:row>
      <xdr:rowOff>9525</xdr:rowOff>
    </xdr:to>
    <xdr:pic>
      <xdr:nvPicPr>
        <xdr:cNvPr id="22696" name="Picture 2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0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0</xdr:rowOff>
    </xdr:to>
    <xdr:pic>
      <xdr:nvPicPr>
        <xdr:cNvPr id="22697" name="Picture 2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81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22698" name="Picture 2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22699" name="Picture 2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22700" name="Picture 2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9525</xdr:colOff>
      <xdr:row>256</xdr:row>
      <xdr:rowOff>9525</xdr:rowOff>
    </xdr:to>
    <xdr:pic>
      <xdr:nvPicPr>
        <xdr:cNvPr id="22701" name="Picture 2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04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22702" name="Picture 2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9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22703" name="Picture 2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9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22704" name="Picture 2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9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9525</xdr:colOff>
      <xdr:row>260</xdr:row>
      <xdr:rowOff>9525</xdr:rowOff>
    </xdr:to>
    <xdr:pic>
      <xdr:nvPicPr>
        <xdr:cNvPr id="22705" name="Picture 2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69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22706" name="Picture 2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5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9525</xdr:colOff>
      <xdr:row>261</xdr:row>
      <xdr:rowOff>9525</xdr:rowOff>
    </xdr:to>
    <xdr:pic>
      <xdr:nvPicPr>
        <xdr:cNvPr id="22707" name="Picture 2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53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22708" name="Picture 2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9525</xdr:colOff>
      <xdr:row>264</xdr:row>
      <xdr:rowOff>9525</xdr:rowOff>
    </xdr:to>
    <xdr:pic>
      <xdr:nvPicPr>
        <xdr:cNvPr id="22709" name="Picture 2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3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22710" name="Picture 2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15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22711" name="Picture 2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15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9525</xdr:colOff>
      <xdr:row>270</xdr:row>
      <xdr:rowOff>9525</xdr:rowOff>
    </xdr:to>
    <xdr:pic>
      <xdr:nvPicPr>
        <xdr:cNvPr id="22712" name="Picture 2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15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22713" name="Picture 2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22714" name="Picture 2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22715" name="Picture 2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22716" name="Picture 2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1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22717" name="Picture 2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4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9525</xdr:colOff>
      <xdr:row>275</xdr:row>
      <xdr:rowOff>9525</xdr:rowOff>
    </xdr:to>
    <xdr:pic>
      <xdr:nvPicPr>
        <xdr:cNvPr id="22718" name="Picture 2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4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22719" name="Picture 2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22720" name="Picture 2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22721" name="Picture 2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9525</xdr:colOff>
      <xdr:row>280</xdr:row>
      <xdr:rowOff>9525</xdr:rowOff>
    </xdr:to>
    <xdr:pic>
      <xdr:nvPicPr>
        <xdr:cNvPr id="22722" name="Picture 2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22723" name="Picture 2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3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22724" name="Picture 2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3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9525</xdr:colOff>
      <xdr:row>283</xdr:row>
      <xdr:rowOff>9525</xdr:rowOff>
    </xdr:to>
    <xdr:pic>
      <xdr:nvPicPr>
        <xdr:cNvPr id="22725" name="Picture 2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834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22726" name="Picture 2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42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22727" name="Picture 2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42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9525</xdr:colOff>
      <xdr:row>286</xdr:row>
      <xdr:rowOff>9525</xdr:rowOff>
    </xdr:to>
    <xdr:pic>
      <xdr:nvPicPr>
        <xdr:cNvPr id="22728" name="Picture 2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42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22729" name="Picture 2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9525</xdr:colOff>
      <xdr:row>289</xdr:row>
      <xdr:rowOff>9525</xdr:rowOff>
    </xdr:to>
    <xdr:pic>
      <xdr:nvPicPr>
        <xdr:cNvPr id="22730" name="Picture 2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911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22731" name="Picture 2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396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22732" name="Picture 2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396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9525</xdr:colOff>
      <xdr:row>292</xdr:row>
      <xdr:rowOff>9525</xdr:rowOff>
    </xdr:to>
    <xdr:pic>
      <xdr:nvPicPr>
        <xdr:cNvPr id="22733" name="Picture 2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396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22734" name="Picture 2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72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22735" name="Picture 2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72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22736" name="Picture 2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72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9525</xdr:colOff>
      <xdr:row>294</xdr:row>
      <xdr:rowOff>9525</xdr:rowOff>
    </xdr:to>
    <xdr:pic>
      <xdr:nvPicPr>
        <xdr:cNvPr id="22737" name="Picture 2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72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22738" name="Picture 2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7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22739" name="Picture 2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7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9525</xdr:colOff>
      <xdr:row>298</xdr:row>
      <xdr:rowOff>9525</xdr:rowOff>
    </xdr:to>
    <xdr:pic>
      <xdr:nvPicPr>
        <xdr:cNvPr id="22740" name="Picture 2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47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22741" name="Picture 2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96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22742" name="Picture 2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96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9525</xdr:colOff>
      <xdr:row>300</xdr:row>
      <xdr:rowOff>9525</xdr:rowOff>
    </xdr:to>
    <xdr:pic>
      <xdr:nvPicPr>
        <xdr:cNvPr id="22743" name="Picture 2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96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22744" name="Picture 2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4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22745" name="Picture 2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4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9525</xdr:rowOff>
    </xdr:to>
    <xdr:pic>
      <xdr:nvPicPr>
        <xdr:cNvPr id="22746" name="Picture 2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444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22747" name="Picture 2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25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22748" name="Picture 2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25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9525</xdr:colOff>
      <xdr:row>309</xdr:row>
      <xdr:rowOff>9525</xdr:rowOff>
    </xdr:to>
    <xdr:pic>
      <xdr:nvPicPr>
        <xdr:cNvPr id="22749" name="Picture 2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25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22750" name="Picture 2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16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22751" name="Picture 2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16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9525</xdr:colOff>
      <xdr:row>314</xdr:row>
      <xdr:rowOff>9525</xdr:rowOff>
    </xdr:to>
    <xdr:pic>
      <xdr:nvPicPr>
        <xdr:cNvPr id="22752" name="Picture 2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16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9525</xdr:colOff>
      <xdr:row>318</xdr:row>
      <xdr:rowOff>9525</xdr:rowOff>
    </xdr:to>
    <xdr:pic>
      <xdr:nvPicPr>
        <xdr:cNvPr id="22753" name="Picture 2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21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9525</xdr:colOff>
      <xdr:row>318</xdr:row>
      <xdr:rowOff>9525</xdr:rowOff>
    </xdr:to>
    <xdr:pic>
      <xdr:nvPicPr>
        <xdr:cNvPr id="22754" name="Picture 2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21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9525</xdr:colOff>
      <xdr:row>318</xdr:row>
      <xdr:rowOff>9525</xdr:rowOff>
    </xdr:to>
    <xdr:pic>
      <xdr:nvPicPr>
        <xdr:cNvPr id="22755" name="Picture 2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21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9525</xdr:colOff>
      <xdr:row>318</xdr:row>
      <xdr:rowOff>9525</xdr:rowOff>
    </xdr:to>
    <xdr:pic>
      <xdr:nvPicPr>
        <xdr:cNvPr id="22756" name="Picture 2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921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9525</xdr:colOff>
      <xdr:row>319</xdr:row>
      <xdr:rowOff>9525</xdr:rowOff>
    </xdr:to>
    <xdr:pic>
      <xdr:nvPicPr>
        <xdr:cNvPr id="22757" name="Picture 2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8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9525</xdr:colOff>
      <xdr:row>319</xdr:row>
      <xdr:rowOff>9525</xdr:rowOff>
    </xdr:to>
    <xdr:pic>
      <xdr:nvPicPr>
        <xdr:cNvPr id="22758" name="Picture 2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8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9525</xdr:colOff>
      <xdr:row>319</xdr:row>
      <xdr:rowOff>9525</xdr:rowOff>
    </xdr:to>
    <xdr:pic>
      <xdr:nvPicPr>
        <xdr:cNvPr id="22759" name="Picture 2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08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22760" name="Picture 3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3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22761" name="Picture 3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3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9525</xdr:colOff>
      <xdr:row>323</xdr:row>
      <xdr:rowOff>9525</xdr:rowOff>
    </xdr:to>
    <xdr:pic>
      <xdr:nvPicPr>
        <xdr:cNvPr id="22762" name="Picture 3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73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9525</xdr:colOff>
      <xdr:row>324</xdr:row>
      <xdr:rowOff>9525</xdr:rowOff>
    </xdr:to>
    <xdr:pic>
      <xdr:nvPicPr>
        <xdr:cNvPr id="22763" name="Picture 3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9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9525</xdr:colOff>
      <xdr:row>324</xdr:row>
      <xdr:rowOff>9525</xdr:rowOff>
    </xdr:to>
    <xdr:pic>
      <xdr:nvPicPr>
        <xdr:cNvPr id="22764" name="Picture 3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9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9525</xdr:colOff>
      <xdr:row>324</xdr:row>
      <xdr:rowOff>9525</xdr:rowOff>
    </xdr:to>
    <xdr:pic>
      <xdr:nvPicPr>
        <xdr:cNvPr id="22765" name="Picture 3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89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9525</xdr:colOff>
      <xdr:row>327</xdr:row>
      <xdr:rowOff>9525</xdr:rowOff>
    </xdr:to>
    <xdr:pic>
      <xdr:nvPicPr>
        <xdr:cNvPr id="22766" name="Picture 3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78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9525</xdr:colOff>
      <xdr:row>327</xdr:row>
      <xdr:rowOff>9525</xdr:rowOff>
    </xdr:to>
    <xdr:pic>
      <xdr:nvPicPr>
        <xdr:cNvPr id="22767" name="Picture 3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78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9525</xdr:colOff>
      <xdr:row>327</xdr:row>
      <xdr:rowOff>9525</xdr:rowOff>
    </xdr:to>
    <xdr:pic>
      <xdr:nvPicPr>
        <xdr:cNvPr id="22768" name="Picture 3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378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9525</xdr:colOff>
      <xdr:row>330</xdr:row>
      <xdr:rowOff>9525</xdr:rowOff>
    </xdr:to>
    <xdr:pic>
      <xdr:nvPicPr>
        <xdr:cNvPr id="22769" name="Picture 3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6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9525</xdr:colOff>
      <xdr:row>330</xdr:row>
      <xdr:rowOff>9525</xdr:rowOff>
    </xdr:to>
    <xdr:pic>
      <xdr:nvPicPr>
        <xdr:cNvPr id="22770" name="Picture 3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6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9525</xdr:colOff>
      <xdr:row>330</xdr:row>
      <xdr:rowOff>9525</xdr:rowOff>
    </xdr:to>
    <xdr:pic>
      <xdr:nvPicPr>
        <xdr:cNvPr id="22771" name="Picture 3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96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9525</xdr:colOff>
      <xdr:row>337</xdr:row>
      <xdr:rowOff>9525</xdr:rowOff>
    </xdr:to>
    <xdr:pic>
      <xdr:nvPicPr>
        <xdr:cNvPr id="22772" name="Picture 3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0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9525</xdr:colOff>
      <xdr:row>337</xdr:row>
      <xdr:rowOff>9525</xdr:rowOff>
    </xdr:to>
    <xdr:pic>
      <xdr:nvPicPr>
        <xdr:cNvPr id="22773" name="Picture 3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0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9525</xdr:colOff>
      <xdr:row>337</xdr:row>
      <xdr:rowOff>9525</xdr:rowOff>
    </xdr:to>
    <xdr:pic>
      <xdr:nvPicPr>
        <xdr:cNvPr id="22774" name="Picture 3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0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9525</xdr:colOff>
      <xdr:row>337</xdr:row>
      <xdr:rowOff>9525</xdr:rowOff>
    </xdr:to>
    <xdr:pic>
      <xdr:nvPicPr>
        <xdr:cNvPr id="22775" name="Picture 3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0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9525</xdr:colOff>
      <xdr:row>337</xdr:row>
      <xdr:rowOff>9525</xdr:rowOff>
    </xdr:to>
    <xdr:pic>
      <xdr:nvPicPr>
        <xdr:cNvPr id="22776" name="Picture 3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20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pic>
      <xdr:nvPicPr>
        <xdr:cNvPr id="22777" name="Picture 3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pic>
      <xdr:nvPicPr>
        <xdr:cNvPr id="22778" name="Picture 3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pic>
      <xdr:nvPicPr>
        <xdr:cNvPr id="22779" name="Picture 3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9525</xdr:colOff>
      <xdr:row>341</xdr:row>
      <xdr:rowOff>9525</xdr:rowOff>
    </xdr:to>
    <xdr:pic>
      <xdr:nvPicPr>
        <xdr:cNvPr id="22780" name="Picture 3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pic>
      <xdr:nvPicPr>
        <xdr:cNvPr id="22781" name="Picture 3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5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pic>
      <xdr:nvPicPr>
        <xdr:cNvPr id="22782" name="Picture 3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5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pic>
      <xdr:nvPicPr>
        <xdr:cNvPr id="22783" name="Picture 3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5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pic>
      <xdr:nvPicPr>
        <xdr:cNvPr id="22784" name="Picture 3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5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pic>
      <xdr:nvPicPr>
        <xdr:cNvPr id="22785" name="Picture 3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5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9525</xdr:colOff>
      <xdr:row>344</xdr:row>
      <xdr:rowOff>9525</xdr:rowOff>
    </xdr:to>
    <xdr:pic>
      <xdr:nvPicPr>
        <xdr:cNvPr id="22786" name="Picture 3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550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9525</xdr:colOff>
      <xdr:row>346</xdr:row>
      <xdr:rowOff>9525</xdr:rowOff>
    </xdr:to>
    <xdr:pic>
      <xdr:nvPicPr>
        <xdr:cNvPr id="22787" name="Picture 3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87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88" name="Picture 3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89" name="Picture 3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90" name="Picture 3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91" name="Picture 3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92" name="Picture 3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93" name="Picture 3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9525</xdr:colOff>
      <xdr:row>351</xdr:row>
      <xdr:rowOff>9525</xdr:rowOff>
    </xdr:to>
    <xdr:pic>
      <xdr:nvPicPr>
        <xdr:cNvPr id="22794" name="Picture 3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9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9525</xdr:colOff>
      <xdr:row>354</xdr:row>
      <xdr:rowOff>9525</xdr:rowOff>
    </xdr:to>
    <xdr:pic>
      <xdr:nvPicPr>
        <xdr:cNvPr id="22795" name="Picture 3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7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9525</xdr:colOff>
      <xdr:row>354</xdr:row>
      <xdr:rowOff>9525</xdr:rowOff>
    </xdr:to>
    <xdr:pic>
      <xdr:nvPicPr>
        <xdr:cNvPr id="22796" name="Picture 3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7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9525</xdr:colOff>
      <xdr:row>354</xdr:row>
      <xdr:rowOff>9525</xdr:rowOff>
    </xdr:to>
    <xdr:pic>
      <xdr:nvPicPr>
        <xdr:cNvPr id="22797" name="Picture 3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7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9525</xdr:colOff>
      <xdr:row>355</xdr:row>
      <xdr:rowOff>9525</xdr:rowOff>
    </xdr:to>
    <xdr:pic>
      <xdr:nvPicPr>
        <xdr:cNvPr id="22798" name="Picture 3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41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9525</xdr:colOff>
      <xdr:row>355</xdr:row>
      <xdr:rowOff>9525</xdr:rowOff>
    </xdr:to>
    <xdr:pic>
      <xdr:nvPicPr>
        <xdr:cNvPr id="22799" name="Picture 3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41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9525</xdr:colOff>
      <xdr:row>360</xdr:row>
      <xdr:rowOff>9525</xdr:rowOff>
    </xdr:to>
    <xdr:pic>
      <xdr:nvPicPr>
        <xdr:cNvPr id="22800" name="Picture 3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6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9525</xdr:colOff>
      <xdr:row>360</xdr:row>
      <xdr:rowOff>9525</xdr:rowOff>
    </xdr:to>
    <xdr:pic>
      <xdr:nvPicPr>
        <xdr:cNvPr id="22801" name="Picture 3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6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9525</xdr:colOff>
      <xdr:row>360</xdr:row>
      <xdr:rowOff>9525</xdr:rowOff>
    </xdr:to>
    <xdr:pic>
      <xdr:nvPicPr>
        <xdr:cNvPr id="22802" name="Picture 3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6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9525</xdr:colOff>
      <xdr:row>360</xdr:row>
      <xdr:rowOff>9525</xdr:rowOff>
    </xdr:to>
    <xdr:pic>
      <xdr:nvPicPr>
        <xdr:cNvPr id="22803" name="Picture 3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6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9525</xdr:colOff>
      <xdr:row>360</xdr:row>
      <xdr:rowOff>9525</xdr:rowOff>
    </xdr:to>
    <xdr:pic>
      <xdr:nvPicPr>
        <xdr:cNvPr id="22804" name="Picture 3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56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9525</xdr:colOff>
      <xdr:row>361</xdr:row>
      <xdr:rowOff>9525</xdr:rowOff>
    </xdr:to>
    <xdr:pic>
      <xdr:nvPicPr>
        <xdr:cNvPr id="22805" name="Picture 3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72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9525</xdr:colOff>
      <xdr:row>361</xdr:row>
      <xdr:rowOff>9525</xdr:rowOff>
    </xdr:to>
    <xdr:pic>
      <xdr:nvPicPr>
        <xdr:cNvPr id="22806" name="Picture 3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72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pic>
      <xdr:nvPicPr>
        <xdr:cNvPr id="22807" name="Picture 3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884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9525</xdr:colOff>
      <xdr:row>362</xdr:row>
      <xdr:rowOff>9525</xdr:rowOff>
    </xdr:to>
    <xdr:pic>
      <xdr:nvPicPr>
        <xdr:cNvPr id="22808" name="Picture 3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884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9525</xdr:colOff>
      <xdr:row>365</xdr:row>
      <xdr:rowOff>9525</xdr:rowOff>
    </xdr:to>
    <xdr:pic>
      <xdr:nvPicPr>
        <xdr:cNvPr id="22809" name="Picture 3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36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9525</xdr:colOff>
      <xdr:row>367</xdr:row>
      <xdr:rowOff>9525</xdr:rowOff>
    </xdr:to>
    <xdr:pic>
      <xdr:nvPicPr>
        <xdr:cNvPr id="22810" name="Picture 3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9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9525</xdr:colOff>
      <xdr:row>367</xdr:row>
      <xdr:rowOff>9525</xdr:rowOff>
    </xdr:to>
    <xdr:pic>
      <xdr:nvPicPr>
        <xdr:cNvPr id="22811" name="Picture 3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9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9525</xdr:colOff>
      <xdr:row>367</xdr:row>
      <xdr:rowOff>9525</xdr:rowOff>
    </xdr:to>
    <xdr:pic>
      <xdr:nvPicPr>
        <xdr:cNvPr id="22812" name="Picture 3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69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9525</xdr:colOff>
      <xdr:row>369</xdr:row>
      <xdr:rowOff>9525</xdr:rowOff>
    </xdr:to>
    <xdr:pic>
      <xdr:nvPicPr>
        <xdr:cNvPr id="22813" name="Picture 3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1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9525</xdr:colOff>
      <xdr:row>369</xdr:row>
      <xdr:rowOff>9525</xdr:rowOff>
    </xdr:to>
    <xdr:pic>
      <xdr:nvPicPr>
        <xdr:cNvPr id="22814" name="Picture 3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01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9525</xdr:colOff>
      <xdr:row>372</xdr:row>
      <xdr:rowOff>9525</xdr:rowOff>
    </xdr:to>
    <xdr:pic>
      <xdr:nvPicPr>
        <xdr:cNvPr id="22815" name="Picture 3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0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9525</xdr:colOff>
      <xdr:row>372</xdr:row>
      <xdr:rowOff>9525</xdr:rowOff>
    </xdr:to>
    <xdr:pic>
      <xdr:nvPicPr>
        <xdr:cNvPr id="22816" name="Picture 3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0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9525</xdr:colOff>
      <xdr:row>372</xdr:row>
      <xdr:rowOff>9525</xdr:rowOff>
    </xdr:to>
    <xdr:pic>
      <xdr:nvPicPr>
        <xdr:cNvPr id="22817" name="Picture 3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0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9525</xdr:colOff>
      <xdr:row>372</xdr:row>
      <xdr:rowOff>9525</xdr:rowOff>
    </xdr:to>
    <xdr:pic>
      <xdr:nvPicPr>
        <xdr:cNvPr id="22818" name="Picture 3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608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19" name="Picture 3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20" name="Picture 3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21" name="Picture 3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22" name="Picture 3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23" name="Picture 3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24" name="Picture 3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9525</xdr:colOff>
      <xdr:row>376</xdr:row>
      <xdr:rowOff>9525</xdr:rowOff>
    </xdr:to>
    <xdr:pic>
      <xdr:nvPicPr>
        <xdr:cNvPr id="22825" name="Picture 3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360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9525</xdr:colOff>
      <xdr:row>379</xdr:row>
      <xdr:rowOff>9525</xdr:rowOff>
    </xdr:to>
    <xdr:pic>
      <xdr:nvPicPr>
        <xdr:cNvPr id="22826" name="Picture 3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84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9525</xdr:colOff>
      <xdr:row>379</xdr:row>
      <xdr:rowOff>9525</xdr:rowOff>
    </xdr:to>
    <xdr:pic>
      <xdr:nvPicPr>
        <xdr:cNvPr id="22827" name="Picture 3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84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9525</xdr:colOff>
      <xdr:row>379</xdr:row>
      <xdr:rowOff>9525</xdr:rowOff>
    </xdr:to>
    <xdr:pic>
      <xdr:nvPicPr>
        <xdr:cNvPr id="22828" name="Picture 3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84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9525</xdr:colOff>
      <xdr:row>379</xdr:row>
      <xdr:rowOff>9525</xdr:rowOff>
    </xdr:to>
    <xdr:pic>
      <xdr:nvPicPr>
        <xdr:cNvPr id="22829" name="Picture 3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84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9525</xdr:colOff>
      <xdr:row>379</xdr:row>
      <xdr:rowOff>9525</xdr:rowOff>
    </xdr:to>
    <xdr:pic>
      <xdr:nvPicPr>
        <xdr:cNvPr id="22830" name="Picture 3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846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9525</xdr:colOff>
      <xdr:row>384</xdr:row>
      <xdr:rowOff>9525</xdr:rowOff>
    </xdr:to>
    <xdr:pic>
      <xdr:nvPicPr>
        <xdr:cNvPr id="22831" name="Picture 3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6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9525</xdr:colOff>
      <xdr:row>384</xdr:row>
      <xdr:rowOff>9525</xdr:rowOff>
    </xdr:to>
    <xdr:pic>
      <xdr:nvPicPr>
        <xdr:cNvPr id="22832" name="Picture 3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6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9525</xdr:colOff>
      <xdr:row>384</xdr:row>
      <xdr:rowOff>9525</xdr:rowOff>
    </xdr:to>
    <xdr:pic>
      <xdr:nvPicPr>
        <xdr:cNvPr id="22833" name="Picture 3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76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9525</xdr:colOff>
      <xdr:row>385</xdr:row>
      <xdr:rowOff>9525</xdr:rowOff>
    </xdr:to>
    <xdr:pic>
      <xdr:nvPicPr>
        <xdr:cNvPr id="22834" name="Picture 3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22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9525</xdr:colOff>
      <xdr:row>385</xdr:row>
      <xdr:rowOff>9525</xdr:rowOff>
    </xdr:to>
    <xdr:pic>
      <xdr:nvPicPr>
        <xdr:cNvPr id="22835" name="Picture 3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922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9525</xdr:colOff>
      <xdr:row>387</xdr:row>
      <xdr:rowOff>9525</xdr:rowOff>
    </xdr:to>
    <xdr:pic>
      <xdr:nvPicPr>
        <xdr:cNvPr id="22836" name="Picture 3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24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9525</xdr:colOff>
      <xdr:row>387</xdr:row>
      <xdr:rowOff>9525</xdr:rowOff>
    </xdr:to>
    <xdr:pic>
      <xdr:nvPicPr>
        <xdr:cNvPr id="22837" name="Picture 3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24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9525</xdr:colOff>
      <xdr:row>387</xdr:row>
      <xdr:rowOff>9525</xdr:rowOff>
    </xdr:to>
    <xdr:pic>
      <xdr:nvPicPr>
        <xdr:cNvPr id="22838" name="Picture 3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24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pic>
      <xdr:nvPicPr>
        <xdr:cNvPr id="22839" name="Picture 3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7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9525</xdr:colOff>
      <xdr:row>389</xdr:row>
      <xdr:rowOff>9525</xdr:rowOff>
    </xdr:to>
    <xdr:pic>
      <xdr:nvPicPr>
        <xdr:cNvPr id="22840" name="Picture 3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570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9525</xdr:colOff>
      <xdr:row>391</xdr:row>
      <xdr:rowOff>9525</xdr:rowOff>
    </xdr:to>
    <xdr:pic>
      <xdr:nvPicPr>
        <xdr:cNvPr id="22841" name="Picture 3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9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9525</xdr:colOff>
      <xdr:row>391</xdr:row>
      <xdr:rowOff>9525</xdr:rowOff>
    </xdr:to>
    <xdr:pic>
      <xdr:nvPicPr>
        <xdr:cNvPr id="22842" name="Picture 3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9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9525</xdr:colOff>
      <xdr:row>391</xdr:row>
      <xdr:rowOff>9525</xdr:rowOff>
    </xdr:to>
    <xdr:pic>
      <xdr:nvPicPr>
        <xdr:cNvPr id="22843" name="Picture 3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9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9525</xdr:colOff>
      <xdr:row>391</xdr:row>
      <xdr:rowOff>9525</xdr:rowOff>
    </xdr:to>
    <xdr:pic>
      <xdr:nvPicPr>
        <xdr:cNvPr id="22844" name="Picture 3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89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9525</xdr:colOff>
      <xdr:row>392</xdr:row>
      <xdr:rowOff>9525</xdr:rowOff>
    </xdr:to>
    <xdr:pic>
      <xdr:nvPicPr>
        <xdr:cNvPr id="22845" name="Picture 3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05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9525</xdr:colOff>
      <xdr:row>393</xdr:row>
      <xdr:rowOff>9525</xdr:rowOff>
    </xdr:to>
    <xdr:pic>
      <xdr:nvPicPr>
        <xdr:cNvPr id="22846" name="Picture 3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21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9525</xdr:colOff>
      <xdr:row>393</xdr:row>
      <xdr:rowOff>9525</xdr:rowOff>
    </xdr:to>
    <xdr:pic>
      <xdr:nvPicPr>
        <xdr:cNvPr id="22847" name="Picture 3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21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pic>
      <xdr:nvPicPr>
        <xdr:cNvPr id="22848" name="Picture 3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41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pic>
      <xdr:nvPicPr>
        <xdr:cNvPr id="22849" name="Picture 3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41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9525</xdr:colOff>
      <xdr:row>395</xdr:row>
      <xdr:rowOff>9525</xdr:rowOff>
    </xdr:to>
    <xdr:pic>
      <xdr:nvPicPr>
        <xdr:cNvPr id="22850" name="Picture 3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41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</xdr:colOff>
      <xdr:row>400</xdr:row>
      <xdr:rowOff>9525</xdr:rowOff>
    </xdr:to>
    <xdr:pic>
      <xdr:nvPicPr>
        <xdr:cNvPr id="22851" name="Picture 3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51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</xdr:colOff>
      <xdr:row>400</xdr:row>
      <xdr:rowOff>9525</xdr:rowOff>
    </xdr:to>
    <xdr:pic>
      <xdr:nvPicPr>
        <xdr:cNvPr id="22852" name="Picture 3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51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</xdr:colOff>
      <xdr:row>400</xdr:row>
      <xdr:rowOff>9525</xdr:rowOff>
    </xdr:to>
    <xdr:pic>
      <xdr:nvPicPr>
        <xdr:cNvPr id="22853" name="Picture 3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51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</xdr:colOff>
      <xdr:row>400</xdr:row>
      <xdr:rowOff>9525</xdr:rowOff>
    </xdr:to>
    <xdr:pic>
      <xdr:nvPicPr>
        <xdr:cNvPr id="22854" name="Picture 3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51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</xdr:colOff>
      <xdr:row>400</xdr:row>
      <xdr:rowOff>9525</xdr:rowOff>
    </xdr:to>
    <xdr:pic>
      <xdr:nvPicPr>
        <xdr:cNvPr id="22855" name="Picture 3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351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9525</xdr:colOff>
      <xdr:row>403</xdr:row>
      <xdr:rowOff>9525</xdr:rowOff>
    </xdr:to>
    <xdr:pic>
      <xdr:nvPicPr>
        <xdr:cNvPr id="22856" name="Picture 3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3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9525</xdr:colOff>
      <xdr:row>403</xdr:row>
      <xdr:rowOff>9525</xdr:rowOff>
    </xdr:to>
    <xdr:pic>
      <xdr:nvPicPr>
        <xdr:cNvPr id="22857" name="Picture 3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3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9525</xdr:colOff>
      <xdr:row>403</xdr:row>
      <xdr:rowOff>9525</xdr:rowOff>
    </xdr:to>
    <xdr:pic>
      <xdr:nvPicPr>
        <xdr:cNvPr id="22858" name="Picture 3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3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9525</xdr:colOff>
      <xdr:row>403</xdr:row>
      <xdr:rowOff>9525</xdr:rowOff>
    </xdr:to>
    <xdr:pic>
      <xdr:nvPicPr>
        <xdr:cNvPr id="22859" name="Picture 3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3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9525</xdr:colOff>
      <xdr:row>403</xdr:row>
      <xdr:rowOff>9525</xdr:rowOff>
    </xdr:to>
    <xdr:pic>
      <xdr:nvPicPr>
        <xdr:cNvPr id="22860" name="Picture 4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837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2861" name="Picture 4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32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2862" name="Picture 4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32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2863" name="Picture 4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323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9525</xdr:colOff>
      <xdr:row>409</xdr:row>
      <xdr:rowOff>9525</xdr:rowOff>
    </xdr:to>
    <xdr:pic>
      <xdr:nvPicPr>
        <xdr:cNvPr id="22864" name="Picture 4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80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pic>
      <xdr:nvPicPr>
        <xdr:cNvPr id="22865" name="Picture 4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7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pic>
      <xdr:nvPicPr>
        <xdr:cNvPr id="22866" name="Picture 4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7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pic>
      <xdr:nvPicPr>
        <xdr:cNvPr id="22867" name="Picture 4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7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9525</xdr:colOff>
      <xdr:row>410</xdr:row>
      <xdr:rowOff>9525</xdr:rowOff>
    </xdr:to>
    <xdr:pic>
      <xdr:nvPicPr>
        <xdr:cNvPr id="22868" name="Picture 4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970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9525</xdr:colOff>
      <xdr:row>412</xdr:row>
      <xdr:rowOff>9525</xdr:rowOff>
    </xdr:to>
    <xdr:pic>
      <xdr:nvPicPr>
        <xdr:cNvPr id="22869" name="Picture 4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9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9525</xdr:colOff>
      <xdr:row>412</xdr:row>
      <xdr:rowOff>9525</xdr:rowOff>
    </xdr:to>
    <xdr:pic>
      <xdr:nvPicPr>
        <xdr:cNvPr id="22870" name="Picture 4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9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9525</xdr:colOff>
      <xdr:row>412</xdr:row>
      <xdr:rowOff>9525</xdr:rowOff>
    </xdr:to>
    <xdr:pic>
      <xdr:nvPicPr>
        <xdr:cNvPr id="22871" name="Picture 4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29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pic>
      <xdr:nvPicPr>
        <xdr:cNvPr id="22872" name="Picture 41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42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pic>
      <xdr:nvPicPr>
        <xdr:cNvPr id="22873" name="Picture 4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42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pic>
      <xdr:nvPicPr>
        <xdr:cNvPr id="22874" name="Picture 4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42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9525</xdr:colOff>
      <xdr:row>416</xdr:row>
      <xdr:rowOff>9525</xdr:rowOff>
    </xdr:to>
    <xdr:pic>
      <xdr:nvPicPr>
        <xdr:cNvPr id="22875" name="Picture 4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42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9525</xdr:colOff>
      <xdr:row>417</xdr:row>
      <xdr:rowOff>9525</xdr:rowOff>
    </xdr:to>
    <xdr:pic>
      <xdr:nvPicPr>
        <xdr:cNvPr id="22876" name="Picture 4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10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9525</xdr:colOff>
      <xdr:row>417</xdr:row>
      <xdr:rowOff>9525</xdr:rowOff>
    </xdr:to>
    <xdr:pic>
      <xdr:nvPicPr>
        <xdr:cNvPr id="22877" name="Picture 4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104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9525</xdr:colOff>
      <xdr:row>418</xdr:row>
      <xdr:rowOff>9525</xdr:rowOff>
    </xdr:to>
    <xdr:pic>
      <xdr:nvPicPr>
        <xdr:cNvPr id="22878" name="Picture 4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26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9525</xdr:colOff>
      <xdr:row>418</xdr:row>
      <xdr:rowOff>9525</xdr:rowOff>
    </xdr:to>
    <xdr:pic>
      <xdr:nvPicPr>
        <xdr:cNvPr id="22879" name="Picture 4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26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pic>
      <xdr:nvPicPr>
        <xdr:cNvPr id="22880" name="Picture 4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42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9525</xdr:colOff>
      <xdr:row>419</xdr:row>
      <xdr:rowOff>9525</xdr:rowOff>
    </xdr:to>
    <xdr:pic>
      <xdr:nvPicPr>
        <xdr:cNvPr id="22881" name="Picture 4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428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9525</xdr:colOff>
      <xdr:row>424</xdr:row>
      <xdr:rowOff>9525</xdr:rowOff>
    </xdr:to>
    <xdr:pic>
      <xdr:nvPicPr>
        <xdr:cNvPr id="22882" name="Picture 4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237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9525</xdr:colOff>
      <xdr:row>427</xdr:row>
      <xdr:rowOff>9525</xdr:rowOff>
    </xdr:to>
    <xdr:pic>
      <xdr:nvPicPr>
        <xdr:cNvPr id="22883" name="Picture 4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9525</xdr:colOff>
      <xdr:row>427</xdr:row>
      <xdr:rowOff>9525</xdr:rowOff>
    </xdr:to>
    <xdr:pic>
      <xdr:nvPicPr>
        <xdr:cNvPr id="22884" name="Picture 4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9525</xdr:colOff>
      <xdr:row>427</xdr:row>
      <xdr:rowOff>9525</xdr:rowOff>
    </xdr:to>
    <xdr:pic>
      <xdr:nvPicPr>
        <xdr:cNvPr id="22885" name="Picture 4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9525</xdr:colOff>
      <xdr:row>427</xdr:row>
      <xdr:rowOff>9525</xdr:rowOff>
    </xdr:to>
    <xdr:pic>
      <xdr:nvPicPr>
        <xdr:cNvPr id="22886" name="Picture 4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9525</xdr:colOff>
      <xdr:row>427</xdr:row>
      <xdr:rowOff>9525</xdr:rowOff>
    </xdr:to>
    <xdr:pic>
      <xdr:nvPicPr>
        <xdr:cNvPr id="22887" name="Picture 4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9525</xdr:colOff>
      <xdr:row>429</xdr:row>
      <xdr:rowOff>9525</xdr:rowOff>
    </xdr:to>
    <xdr:pic>
      <xdr:nvPicPr>
        <xdr:cNvPr id="22888" name="Picture 4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15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9525</xdr:colOff>
      <xdr:row>429</xdr:row>
      <xdr:rowOff>9525</xdr:rowOff>
    </xdr:to>
    <xdr:pic>
      <xdr:nvPicPr>
        <xdr:cNvPr id="22889" name="Picture 4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152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pic>
      <xdr:nvPicPr>
        <xdr:cNvPr id="22890" name="Picture 4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475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9525</xdr:colOff>
      <xdr:row>431</xdr:row>
      <xdr:rowOff>9525</xdr:rowOff>
    </xdr:to>
    <xdr:pic>
      <xdr:nvPicPr>
        <xdr:cNvPr id="22891" name="Picture 4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475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9525</xdr:colOff>
      <xdr:row>433</xdr:row>
      <xdr:rowOff>9525</xdr:rowOff>
    </xdr:to>
    <xdr:pic>
      <xdr:nvPicPr>
        <xdr:cNvPr id="22892" name="Picture 4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79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9525</xdr:colOff>
      <xdr:row>433</xdr:row>
      <xdr:rowOff>9525</xdr:rowOff>
    </xdr:to>
    <xdr:pic>
      <xdr:nvPicPr>
        <xdr:cNvPr id="22893" name="Picture 4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79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9525</xdr:colOff>
      <xdr:row>433</xdr:row>
      <xdr:rowOff>9525</xdr:rowOff>
    </xdr:to>
    <xdr:pic>
      <xdr:nvPicPr>
        <xdr:cNvPr id="22894" name="Picture 4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79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9525</xdr:colOff>
      <xdr:row>433</xdr:row>
      <xdr:rowOff>9525</xdr:rowOff>
    </xdr:to>
    <xdr:pic>
      <xdr:nvPicPr>
        <xdr:cNvPr id="22895" name="Picture 4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799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pic>
      <xdr:nvPicPr>
        <xdr:cNvPr id="22896" name="Picture 4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61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pic>
      <xdr:nvPicPr>
        <xdr:cNvPr id="22897" name="Picture 4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61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9525</xdr:colOff>
      <xdr:row>434</xdr:row>
      <xdr:rowOff>9525</xdr:rowOff>
    </xdr:to>
    <xdr:pic>
      <xdr:nvPicPr>
        <xdr:cNvPr id="22898" name="Picture 4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961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pic>
      <xdr:nvPicPr>
        <xdr:cNvPr id="22899" name="Picture 4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4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pic>
      <xdr:nvPicPr>
        <xdr:cNvPr id="22900" name="Picture 4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4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pic>
      <xdr:nvPicPr>
        <xdr:cNvPr id="22901" name="Picture 44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4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pic>
      <xdr:nvPicPr>
        <xdr:cNvPr id="22902" name="Picture 44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4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pic>
      <xdr:nvPicPr>
        <xdr:cNvPr id="22903" name="Picture 44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4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9525</xdr:colOff>
      <xdr:row>437</xdr:row>
      <xdr:rowOff>9525</xdr:rowOff>
    </xdr:to>
    <xdr:pic>
      <xdr:nvPicPr>
        <xdr:cNvPr id="22904" name="Picture 44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4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22905" name="Picture 44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71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9525</xdr:colOff>
      <xdr:row>439</xdr:row>
      <xdr:rowOff>9525</xdr:rowOff>
    </xdr:to>
    <xdr:pic>
      <xdr:nvPicPr>
        <xdr:cNvPr id="22906" name="Picture 44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771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9525</xdr:colOff>
      <xdr:row>442</xdr:row>
      <xdr:rowOff>9525</xdr:rowOff>
    </xdr:to>
    <xdr:pic>
      <xdr:nvPicPr>
        <xdr:cNvPr id="22907" name="Picture 44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5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9525</xdr:colOff>
      <xdr:row>442</xdr:row>
      <xdr:rowOff>9525</xdr:rowOff>
    </xdr:to>
    <xdr:pic>
      <xdr:nvPicPr>
        <xdr:cNvPr id="22908" name="Picture 44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5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9525</xdr:colOff>
      <xdr:row>442</xdr:row>
      <xdr:rowOff>9525</xdr:rowOff>
    </xdr:to>
    <xdr:pic>
      <xdr:nvPicPr>
        <xdr:cNvPr id="22909" name="Picture 44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57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pic>
      <xdr:nvPicPr>
        <xdr:cNvPr id="22910" name="Picture 45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19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pic>
      <xdr:nvPicPr>
        <xdr:cNvPr id="22911" name="Picture 45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19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9525</xdr:colOff>
      <xdr:row>443</xdr:row>
      <xdr:rowOff>9525</xdr:rowOff>
    </xdr:to>
    <xdr:pic>
      <xdr:nvPicPr>
        <xdr:cNvPr id="22912" name="Picture 45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419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9525</xdr:colOff>
      <xdr:row>448</xdr:row>
      <xdr:rowOff>9525</xdr:rowOff>
    </xdr:to>
    <xdr:pic>
      <xdr:nvPicPr>
        <xdr:cNvPr id="22913" name="Picture 45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22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9525</xdr:colOff>
      <xdr:row>448</xdr:row>
      <xdr:rowOff>9525</xdr:rowOff>
    </xdr:to>
    <xdr:pic>
      <xdr:nvPicPr>
        <xdr:cNvPr id="22914" name="Picture 45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22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9525</xdr:colOff>
      <xdr:row>448</xdr:row>
      <xdr:rowOff>9525</xdr:rowOff>
    </xdr:to>
    <xdr:pic>
      <xdr:nvPicPr>
        <xdr:cNvPr id="22915" name="Picture 45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22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pic>
      <xdr:nvPicPr>
        <xdr:cNvPr id="22916" name="Picture 45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9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pic>
      <xdr:nvPicPr>
        <xdr:cNvPr id="22917" name="Picture 45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9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9525</xdr:colOff>
      <xdr:row>449</xdr:row>
      <xdr:rowOff>9525</xdr:rowOff>
    </xdr:to>
    <xdr:pic>
      <xdr:nvPicPr>
        <xdr:cNvPr id="22918" name="Picture 45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90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9525</xdr:colOff>
      <xdr:row>450</xdr:row>
      <xdr:rowOff>9525</xdr:rowOff>
    </xdr:to>
    <xdr:pic>
      <xdr:nvPicPr>
        <xdr:cNvPr id="22919" name="Picture 45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55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9525</xdr:colOff>
      <xdr:row>450</xdr:row>
      <xdr:rowOff>9525</xdr:rowOff>
    </xdr:to>
    <xdr:pic>
      <xdr:nvPicPr>
        <xdr:cNvPr id="22920" name="Picture 46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552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22921" name="Picture 46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0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22922" name="Picture 46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0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22923" name="Picture 46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0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22924" name="Picture 46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0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22925" name="Picture 46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0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9525</xdr:colOff>
      <xdr:row>454</xdr:row>
      <xdr:rowOff>9525</xdr:rowOff>
    </xdr:to>
    <xdr:pic>
      <xdr:nvPicPr>
        <xdr:cNvPr id="22926" name="Picture 46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200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9525</xdr:colOff>
      <xdr:row>457</xdr:row>
      <xdr:rowOff>9525</xdr:rowOff>
    </xdr:to>
    <xdr:pic>
      <xdr:nvPicPr>
        <xdr:cNvPr id="22927" name="Picture 46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9525</xdr:colOff>
      <xdr:row>457</xdr:row>
      <xdr:rowOff>9525</xdr:rowOff>
    </xdr:to>
    <xdr:pic>
      <xdr:nvPicPr>
        <xdr:cNvPr id="22928" name="Picture 46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9525</xdr:colOff>
      <xdr:row>457</xdr:row>
      <xdr:rowOff>9525</xdr:rowOff>
    </xdr:to>
    <xdr:pic>
      <xdr:nvPicPr>
        <xdr:cNvPr id="22929" name="Picture 46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9525</xdr:colOff>
      <xdr:row>457</xdr:row>
      <xdr:rowOff>9525</xdr:rowOff>
    </xdr:to>
    <xdr:pic>
      <xdr:nvPicPr>
        <xdr:cNvPr id="22930" name="Picture 47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86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9525</xdr:colOff>
      <xdr:row>459</xdr:row>
      <xdr:rowOff>9525</xdr:rowOff>
    </xdr:to>
    <xdr:pic>
      <xdr:nvPicPr>
        <xdr:cNvPr id="22931" name="Picture 47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0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9525</xdr:colOff>
      <xdr:row>459</xdr:row>
      <xdr:rowOff>9525</xdr:rowOff>
    </xdr:to>
    <xdr:pic>
      <xdr:nvPicPr>
        <xdr:cNvPr id="22932" name="Picture 47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09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9525</xdr:colOff>
      <xdr:row>462</xdr:row>
      <xdr:rowOff>9525</xdr:rowOff>
    </xdr:to>
    <xdr:pic>
      <xdr:nvPicPr>
        <xdr:cNvPr id="22933" name="Picture 47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495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9525</xdr:colOff>
      <xdr:row>462</xdr:row>
      <xdr:rowOff>9525</xdr:rowOff>
    </xdr:to>
    <xdr:pic>
      <xdr:nvPicPr>
        <xdr:cNvPr id="22934" name="Picture 47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495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9525</xdr:colOff>
      <xdr:row>462</xdr:row>
      <xdr:rowOff>9525</xdr:rowOff>
    </xdr:to>
    <xdr:pic>
      <xdr:nvPicPr>
        <xdr:cNvPr id="22935" name="Picture 47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495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9525</xdr:colOff>
      <xdr:row>462</xdr:row>
      <xdr:rowOff>9525</xdr:rowOff>
    </xdr:to>
    <xdr:pic>
      <xdr:nvPicPr>
        <xdr:cNvPr id="22936" name="Picture 47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495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pic>
      <xdr:nvPicPr>
        <xdr:cNvPr id="22937" name="Picture 47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819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pic>
      <xdr:nvPicPr>
        <xdr:cNvPr id="22938" name="Picture 47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819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9525</xdr:colOff>
      <xdr:row>464</xdr:row>
      <xdr:rowOff>9525</xdr:rowOff>
    </xdr:to>
    <xdr:pic>
      <xdr:nvPicPr>
        <xdr:cNvPr id="22939" name="Picture 47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819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9525</xdr:colOff>
      <xdr:row>469</xdr:row>
      <xdr:rowOff>9525</xdr:rowOff>
    </xdr:to>
    <xdr:pic>
      <xdr:nvPicPr>
        <xdr:cNvPr id="22940" name="Picture 48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29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9525</xdr:colOff>
      <xdr:row>469</xdr:row>
      <xdr:rowOff>9525</xdr:rowOff>
    </xdr:to>
    <xdr:pic>
      <xdr:nvPicPr>
        <xdr:cNvPr id="22941" name="Picture 48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629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2" name="Picture 48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3" name="Picture 48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4" name="Picture 48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5" name="Picture 48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6" name="Picture 48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7" name="Picture 48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8" name="Picture 48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9525</xdr:colOff>
      <xdr:row>477</xdr:row>
      <xdr:rowOff>9525</xdr:rowOff>
    </xdr:to>
    <xdr:pic>
      <xdr:nvPicPr>
        <xdr:cNvPr id="22949" name="Picture 48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192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9525</xdr:colOff>
      <xdr:row>483</xdr:row>
      <xdr:rowOff>9525</xdr:rowOff>
    </xdr:to>
    <xdr:pic>
      <xdr:nvPicPr>
        <xdr:cNvPr id="22950" name="Picture 49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0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9525</xdr:colOff>
      <xdr:row>483</xdr:row>
      <xdr:rowOff>9525</xdr:rowOff>
    </xdr:to>
    <xdr:pic>
      <xdr:nvPicPr>
        <xdr:cNvPr id="22951" name="Picture 49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0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9525</xdr:colOff>
      <xdr:row>483</xdr:row>
      <xdr:rowOff>9525</xdr:rowOff>
    </xdr:to>
    <xdr:pic>
      <xdr:nvPicPr>
        <xdr:cNvPr id="22952" name="Picture 49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0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9525</xdr:colOff>
      <xdr:row>483</xdr:row>
      <xdr:rowOff>9525</xdr:rowOff>
    </xdr:to>
    <xdr:pic>
      <xdr:nvPicPr>
        <xdr:cNvPr id="22953" name="Picture 49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0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9525</xdr:colOff>
      <xdr:row>483</xdr:row>
      <xdr:rowOff>9525</xdr:rowOff>
    </xdr:to>
    <xdr:pic>
      <xdr:nvPicPr>
        <xdr:cNvPr id="22954" name="Picture 49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00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pic>
      <xdr:nvPicPr>
        <xdr:cNvPr id="22955" name="Picture 49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8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pic>
      <xdr:nvPicPr>
        <xdr:cNvPr id="22956" name="Picture 49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8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pic>
      <xdr:nvPicPr>
        <xdr:cNvPr id="22957" name="Picture 49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8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9525</xdr:colOff>
      <xdr:row>488</xdr:row>
      <xdr:rowOff>9525</xdr:rowOff>
    </xdr:to>
    <xdr:pic>
      <xdr:nvPicPr>
        <xdr:cNvPr id="22958" name="Picture 49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8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9525</xdr:colOff>
      <xdr:row>489</xdr:row>
      <xdr:rowOff>9525</xdr:rowOff>
    </xdr:to>
    <xdr:pic>
      <xdr:nvPicPr>
        <xdr:cNvPr id="22959" name="Picture 49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9525</xdr:colOff>
      <xdr:row>489</xdr:row>
      <xdr:rowOff>9525</xdr:rowOff>
    </xdr:to>
    <xdr:pic>
      <xdr:nvPicPr>
        <xdr:cNvPr id="22960" name="Picture 50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72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9525</xdr:colOff>
      <xdr:row>492</xdr:row>
      <xdr:rowOff>9525</xdr:rowOff>
    </xdr:to>
    <xdr:pic>
      <xdr:nvPicPr>
        <xdr:cNvPr id="22961" name="Picture 50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458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9525</xdr:colOff>
      <xdr:row>492</xdr:row>
      <xdr:rowOff>9525</xdr:rowOff>
    </xdr:to>
    <xdr:pic>
      <xdr:nvPicPr>
        <xdr:cNvPr id="22962" name="Picture 50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458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9525</xdr:colOff>
      <xdr:row>492</xdr:row>
      <xdr:rowOff>9525</xdr:rowOff>
    </xdr:to>
    <xdr:pic>
      <xdr:nvPicPr>
        <xdr:cNvPr id="22963" name="Picture 50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458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9525</xdr:colOff>
      <xdr:row>492</xdr:row>
      <xdr:rowOff>9525</xdr:rowOff>
    </xdr:to>
    <xdr:pic>
      <xdr:nvPicPr>
        <xdr:cNvPr id="22964" name="Picture 50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458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pic>
      <xdr:nvPicPr>
        <xdr:cNvPr id="22965" name="Picture 50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pic>
      <xdr:nvPicPr>
        <xdr:cNvPr id="22966" name="Picture 50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9525</xdr:colOff>
      <xdr:row>497</xdr:row>
      <xdr:rowOff>9525</xdr:rowOff>
    </xdr:to>
    <xdr:pic>
      <xdr:nvPicPr>
        <xdr:cNvPr id="22967" name="Picture 50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67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9525</xdr:colOff>
      <xdr:row>499</xdr:row>
      <xdr:rowOff>19050</xdr:rowOff>
    </xdr:to>
    <xdr:pic>
      <xdr:nvPicPr>
        <xdr:cNvPr id="22968" name="Picture 50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5916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9525</xdr:colOff>
      <xdr:row>499</xdr:row>
      <xdr:rowOff>19050</xdr:rowOff>
    </xdr:to>
    <xdr:pic>
      <xdr:nvPicPr>
        <xdr:cNvPr id="22969" name="Picture 50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5916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9525</xdr:colOff>
      <xdr:row>499</xdr:row>
      <xdr:rowOff>19050</xdr:rowOff>
    </xdr:to>
    <xdr:pic>
      <xdr:nvPicPr>
        <xdr:cNvPr id="22970" name="Picture 5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5916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brum/Downloads/rick/Fin%203.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brum/Downloads/Writeon%20Breakev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se"/>
      <sheetName val="Inc1"/>
      <sheetName val="CF1"/>
      <sheetName val="BS1"/>
      <sheetName val="Loan"/>
      <sheetName val="DCR"/>
      <sheetName val="Depr"/>
      <sheetName val="AR"/>
      <sheetName val="Inv-AP"/>
      <sheetName val="Hist IS"/>
      <sheetName val="Hist BS"/>
      <sheetName val="BE"/>
      <sheetName val="Cass"/>
      <sheetName val="Inc2"/>
      <sheetName val="CF2"/>
      <sheetName val="BS2"/>
      <sheetName val="Inc3"/>
      <sheetName val="CF3"/>
      <sheetName val="BS3"/>
      <sheetName val="Ratios"/>
      <sheetName val="Am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E5">
            <v>0</v>
          </cell>
          <cell r="F5">
            <v>0</v>
          </cell>
          <cell r="M5">
            <v>0</v>
          </cell>
          <cell r="V5">
            <v>0</v>
          </cell>
          <cell r="AC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-forma income-exp"/>
      <sheetName val="breakeven"/>
      <sheetName val="Loan Table"/>
      <sheetName val="Balance sheet"/>
    </sheetNames>
    <sheetDataSet>
      <sheetData sheetId="0">
        <row r="13">
          <cell r="B13" t="str">
            <v>EXPENSES:</v>
          </cell>
        </row>
        <row r="15">
          <cell r="B15">
            <v>0</v>
          </cell>
        </row>
        <row r="40">
          <cell r="B40" t="str">
            <v>N PROFIT BEFORE TAX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=AL41/@sum(1-AK42)*0.7" TargetMode="External"/><Relationship Id="rId3" Type="http://schemas.openxmlformats.org/officeDocument/2006/relationships/hyperlink" Target="mailto:=AL38/@sum(1-AK41)" TargetMode="External"/><Relationship Id="rId7" Type="http://schemas.openxmlformats.org/officeDocument/2006/relationships/hyperlink" Target="mailto:=AL41/@sum(1-AK42)*0.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=AL38/@sum(1-AK41)" TargetMode="External"/><Relationship Id="rId1" Type="http://schemas.openxmlformats.org/officeDocument/2006/relationships/hyperlink" Target="mailto:sd@sum(" TargetMode="External"/><Relationship Id="rId6" Type="http://schemas.openxmlformats.org/officeDocument/2006/relationships/hyperlink" Target="mailto:=AL41/@sum(1-AK42)*0.7" TargetMode="External"/><Relationship Id="rId11" Type="http://schemas.openxmlformats.org/officeDocument/2006/relationships/hyperlink" Target="mailto:=AL41/@sum(1-AK42)*0.7" TargetMode="External"/><Relationship Id="rId5" Type="http://schemas.openxmlformats.org/officeDocument/2006/relationships/hyperlink" Target="mailto:=AL38/@sum(1-AK41)" TargetMode="External"/><Relationship Id="rId10" Type="http://schemas.openxmlformats.org/officeDocument/2006/relationships/hyperlink" Target="mailto:=AL38/@sum(1-AK41)" TargetMode="External"/><Relationship Id="rId4" Type="http://schemas.openxmlformats.org/officeDocument/2006/relationships/hyperlink" Target="mailto:=AL38/@sum(1-AK41)" TargetMode="External"/><Relationship Id="rId9" Type="http://schemas.openxmlformats.org/officeDocument/2006/relationships/hyperlink" Target="mailto:=AL41/@sum(1-AK42)*0.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xonline.com/servlet/ActionServlet?pid=breplica&amp;from=&amp;bizName=Kimberly+Nurseries&amp;listing_id=195403922&amp;dir=1105&amp;heading_id=8343&amp;listing_type=L&amp;address=2862+Addison+Ave+E&amp;city=TWIN+FALLS&amp;state=ID&amp;zip_code=&amp;phone=%28208%29+735-3992&amp;last10Saved=true&amp;resultForm=BASIC" TargetMode="External"/><Relationship Id="rId2" Type="http://schemas.openxmlformats.org/officeDocument/2006/relationships/hyperlink" Target="http://www.dexonline.com/servlet/ActionServlet?pid=breplica&amp;from=&amp;bizName=Heritage+Reflections&amp;listing_id=185722016&amp;dir=1011&amp;heading_id=8343&amp;listing_type=L&amp;address=8610+Overland+Rd&amp;city=BOISE&amp;state=ID&amp;zip_code=&amp;phone=%28208%29+377-4272&amp;last10Saved=true&amp;resultForm=BASIC" TargetMode="External"/><Relationship Id="rId1" Type="http://schemas.openxmlformats.org/officeDocument/2006/relationships/hyperlink" Target="http://www.dexonline.com/servlet/ActionServlet?pid=bwebpage&amp;from=&amp;name=Fort+Hall+Trading+Post+Clothes+Horse&amp;listing_id=180911248&amp;dir=1078&amp;heading_id=8343&amp;listing_type=L&amp;url=http%3A%2F%2Fwww.sho-ban.com&amp;last10Saved=true&amp;resultForm=BASIC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dexonline.com/servlet/ActionServlet?pid=bfastfacts&amp;from=&amp;businessRecordID=-2qdhf0fu9rbiimhnm39n5r5gdu&amp;businessName=Wild+Violet&amp;fastFactsRequestID=7954&amp;headingID=8343&amp;listingID=189866482&amp;productID=1078&amp;listingType=L&amp;last10Saved=true&amp;resultForm=BASIC" TargetMode="External"/><Relationship Id="rId4" Type="http://schemas.openxmlformats.org/officeDocument/2006/relationships/hyperlink" Target="http://www.dexonline.com/servlet/ActionServlet?pid=breplica&amp;from=&amp;bizName=Peddlers&amp;listing_id=185722038&amp;dir=1011&amp;heading_id=8343&amp;listing_type=L&amp;address=228+E+Plaza&amp;city=EAGLE&amp;state=ID&amp;zip_code=83616+-+5981&amp;phone=%28208%29+939-5651&amp;last10Saved=true&amp;resultForm=BA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5536"/>
  <sheetViews>
    <sheetView tabSelected="1" zoomScaleNormal="100" workbookViewId="0">
      <selection activeCell="AR42" sqref="AR42"/>
    </sheetView>
  </sheetViews>
  <sheetFormatPr defaultRowHeight="12.75"/>
  <cols>
    <col min="1" max="1" width="11.7109375" customWidth="1"/>
    <col min="2" max="2" width="14.5703125" customWidth="1"/>
    <col min="3" max="3" width="13" customWidth="1"/>
    <col min="4" max="4" width="11.7109375" customWidth="1"/>
    <col min="5" max="5" width="10.85546875" customWidth="1"/>
    <col min="7" max="7" width="13.85546875" style="131" customWidth="1"/>
    <col min="8" max="8" width="14.28515625" style="118" customWidth="1"/>
    <col min="9" max="9" width="19.28515625" style="103" customWidth="1"/>
    <col min="10" max="10" width="9.140625" style="78"/>
    <col min="11" max="11" width="13.140625" customWidth="1"/>
    <col min="12" max="12" width="10.7109375" style="78" bestFit="1" customWidth="1"/>
    <col min="13" max="13" width="9.140625" style="78"/>
    <col min="29" max="29" width="12.85546875" customWidth="1"/>
    <col min="34" max="34" width="11.28515625" customWidth="1"/>
    <col min="38" max="38" width="12" customWidth="1"/>
    <col min="39" max="39" width="10" customWidth="1"/>
    <col min="40" max="40" width="10.28515625" customWidth="1"/>
  </cols>
  <sheetData>
    <row r="1" spans="1:41">
      <c r="A1" s="1" t="s">
        <v>1593</v>
      </c>
      <c r="B1" s="221" t="s">
        <v>1646</v>
      </c>
      <c r="C1" s="2"/>
      <c r="D1" s="2"/>
      <c r="E1" s="3"/>
      <c r="F1" s="3"/>
      <c r="G1" s="119"/>
      <c r="H1" s="104"/>
      <c r="I1" s="4" t="s">
        <v>1594</v>
      </c>
      <c r="J1" s="89"/>
      <c r="K1" s="2"/>
      <c r="L1" s="89"/>
      <c r="R1" t="s">
        <v>1842</v>
      </c>
      <c r="AL1" t="s">
        <v>1881</v>
      </c>
      <c r="AM1" t="s">
        <v>1882</v>
      </c>
      <c r="AN1" t="s">
        <v>1883</v>
      </c>
      <c r="AO1" t="s">
        <v>1884</v>
      </c>
    </row>
    <row r="2" spans="1:41">
      <c r="A2" s="5" t="s">
        <v>1595</v>
      </c>
      <c r="B2" s="6"/>
      <c r="C2" s="6"/>
      <c r="D2" s="6"/>
      <c r="E2" s="6"/>
      <c r="G2" s="120"/>
      <c r="H2" s="105"/>
      <c r="I2" s="7" t="s">
        <v>1597</v>
      </c>
      <c r="J2" s="79"/>
      <c r="K2" s="6"/>
      <c r="L2" s="79"/>
      <c r="Q2" t="s">
        <v>1841</v>
      </c>
      <c r="R2">
        <v>24</v>
      </c>
      <c r="AD2" t="s">
        <v>1855</v>
      </c>
      <c r="AL2" t="s">
        <v>933</v>
      </c>
      <c r="AM2" t="s">
        <v>1303</v>
      </c>
    </row>
    <row r="3" spans="1:41" ht="13.5" thickBot="1">
      <c r="A3" s="5" t="s">
        <v>1598</v>
      </c>
      <c r="B3" s="67">
        <f ca="1">NOW()</f>
        <v>40659.660651620368</v>
      </c>
      <c r="C3" s="6" t="s">
        <v>1667</v>
      </c>
      <c r="D3" s="6"/>
      <c r="E3" s="8"/>
      <c r="F3" s="9"/>
      <c r="G3" s="120"/>
      <c r="H3" s="105"/>
      <c r="I3" s="7" t="s">
        <v>1599</v>
      </c>
      <c r="J3" s="79"/>
      <c r="K3" s="6"/>
      <c r="L3" s="79"/>
      <c r="N3" t="s">
        <v>1820</v>
      </c>
      <c r="AL3" t="s">
        <v>2213</v>
      </c>
    </row>
    <row r="4" spans="1:41">
      <c r="A4" s="10"/>
      <c r="B4" s="6"/>
      <c r="C4" s="6"/>
      <c r="D4" s="6"/>
      <c r="E4" s="6"/>
      <c r="F4" s="6"/>
      <c r="G4" s="120"/>
      <c r="H4" s="105"/>
      <c r="I4" s="7" t="s">
        <v>1600</v>
      </c>
      <c r="J4" s="79"/>
      <c r="K4" s="6"/>
      <c r="L4" s="79"/>
      <c r="N4" s="281" t="s">
        <v>1822</v>
      </c>
      <c r="O4" s="282">
        <f>AI6</f>
        <v>7.03125E-2</v>
      </c>
      <c r="P4" s="282" t="s">
        <v>1831</v>
      </c>
      <c r="Q4" s="282">
        <v>1.33</v>
      </c>
      <c r="R4" s="283" t="s">
        <v>1837</v>
      </c>
      <c r="S4">
        <v>0.17</v>
      </c>
      <c r="AC4" s="281"/>
      <c r="AD4" s="282" t="s">
        <v>1856</v>
      </c>
      <c r="AF4" s="293" t="s">
        <v>1840</v>
      </c>
      <c r="AG4" s="282" t="s">
        <v>1860</v>
      </c>
      <c r="AH4" s="282" t="s">
        <v>1646</v>
      </c>
      <c r="AI4" s="282" t="s">
        <v>1646</v>
      </c>
      <c r="AJ4" s="283" t="s">
        <v>1646</v>
      </c>
      <c r="AK4" t="s">
        <v>1890</v>
      </c>
      <c r="AL4">
        <v>100</v>
      </c>
    </row>
    <row r="5" spans="1:41" ht="15.75">
      <c r="A5" s="11"/>
      <c r="B5" s="12"/>
      <c r="C5" s="68" t="s">
        <v>1596</v>
      </c>
      <c r="D5" s="12"/>
      <c r="E5" s="12"/>
      <c r="F5" s="12"/>
      <c r="G5" s="121"/>
      <c r="H5" s="106"/>
      <c r="I5" s="12"/>
      <c r="J5" s="90" t="s">
        <v>1636</v>
      </c>
      <c r="K5" s="12"/>
      <c r="L5" s="90"/>
      <c r="N5" s="242" t="s">
        <v>1823</v>
      </c>
      <c r="O5" s="243">
        <v>0.6</v>
      </c>
      <c r="P5" s="243" t="s">
        <v>1832</v>
      </c>
      <c r="Q5" s="243">
        <v>0.42</v>
      </c>
      <c r="R5" s="244" t="s">
        <v>1838</v>
      </c>
      <c r="S5">
        <v>0.13</v>
      </c>
      <c r="AD5" t="s">
        <v>1857</v>
      </c>
      <c r="AE5" t="s">
        <v>1858</v>
      </c>
      <c r="AF5" t="s">
        <v>1859</v>
      </c>
      <c r="AG5" t="s">
        <v>1857</v>
      </c>
      <c r="AH5" t="s">
        <v>1858</v>
      </c>
      <c r="AI5" t="s">
        <v>1861</v>
      </c>
      <c r="AJ5" t="s">
        <v>1862</v>
      </c>
      <c r="AK5" t="s">
        <v>1646</v>
      </c>
      <c r="AL5" s="255" t="s">
        <v>1646</v>
      </c>
    </row>
    <row r="6" spans="1:41" ht="13.5" thickBot="1">
      <c r="A6" s="13"/>
      <c r="B6" s="14" t="s">
        <v>1646</v>
      </c>
      <c r="C6" s="14"/>
      <c r="D6" s="14"/>
      <c r="E6" s="14"/>
      <c r="G6" s="122" t="s">
        <v>1632</v>
      </c>
      <c r="H6" s="107" t="s">
        <v>1673</v>
      </c>
      <c r="I6" s="175" t="s">
        <v>1634</v>
      </c>
      <c r="J6" s="79" t="s">
        <v>1635</v>
      </c>
      <c r="K6" s="176" t="s">
        <v>1645</v>
      </c>
      <c r="L6" s="78" t="s">
        <v>1674</v>
      </c>
      <c r="M6" s="79" t="s">
        <v>1646</v>
      </c>
      <c r="N6" s="242" t="s">
        <v>1824</v>
      </c>
      <c r="O6" s="243">
        <v>3.4</v>
      </c>
      <c r="P6" s="243" t="s">
        <v>1833</v>
      </c>
      <c r="Q6" s="243">
        <v>0.31</v>
      </c>
      <c r="R6" s="244" t="s">
        <v>1839</v>
      </c>
      <c r="S6">
        <v>0.02</v>
      </c>
      <c r="AC6" s="242" t="s">
        <v>2204</v>
      </c>
      <c r="AD6" s="243" t="s">
        <v>1646</v>
      </c>
      <c r="AE6">
        <v>50</v>
      </c>
      <c r="AF6" s="296">
        <v>45</v>
      </c>
      <c r="AH6" s="294">
        <f t="shared" ref="AH6:AH12" si="0">SUM(AF6)/SUM(AE6*AJ6)</f>
        <v>1.125</v>
      </c>
      <c r="AI6" s="243">
        <f t="shared" ref="AI6:AI13" si="1">SUM(AH6/16)</f>
        <v>7.03125E-2</v>
      </c>
      <c r="AJ6" s="288">
        <v>0.8</v>
      </c>
      <c r="AK6" s="320">
        <v>4</v>
      </c>
      <c r="AL6" s="295">
        <f>AH6*4</f>
        <v>4.5</v>
      </c>
      <c r="AM6" s="295">
        <f>AI6*2</f>
        <v>0.140625</v>
      </c>
      <c r="AN6" s="295">
        <v>0</v>
      </c>
      <c r="AO6" s="295">
        <v>0</v>
      </c>
    </row>
    <row r="7" spans="1:41" ht="13.5" thickBot="1">
      <c r="A7" s="15"/>
      <c r="B7" s="6"/>
      <c r="C7" s="6"/>
      <c r="D7" s="6"/>
      <c r="E7" s="6"/>
      <c r="G7" s="123"/>
      <c r="H7" s="178" t="s">
        <v>1821</v>
      </c>
      <c r="I7" s="213" t="s">
        <v>2214</v>
      </c>
      <c r="J7" s="212" t="e">
        <f t="shared" ref="J7:J15" si="2">SUM(K7/I7)</f>
        <v>#VALUE!</v>
      </c>
      <c r="K7" s="202" t="e">
        <f t="shared" ref="K7:K15" si="3">SUM(I7-L7)</f>
        <v>#VALUE!</v>
      </c>
      <c r="L7" s="286">
        <v>0</v>
      </c>
      <c r="N7" s="242" t="s">
        <v>1825</v>
      </c>
      <c r="O7" s="243">
        <v>0.55000000000000004</v>
      </c>
      <c r="P7" s="243" t="s">
        <v>1834</v>
      </c>
      <c r="Q7" s="243">
        <v>0.35</v>
      </c>
      <c r="R7" s="244" t="s">
        <v>1854</v>
      </c>
      <c r="S7" s="102">
        <v>0</v>
      </c>
      <c r="AC7" s="242" t="s">
        <v>2205</v>
      </c>
      <c r="AD7" s="243" t="s">
        <v>1646</v>
      </c>
      <c r="AE7">
        <v>36</v>
      </c>
      <c r="AF7" s="296">
        <v>6</v>
      </c>
      <c r="AG7" s="243"/>
      <c r="AH7" s="294">
        <f t="shared" si="0"/>
        <v>0.17543859649122809</v>
      </c>
      <c r="AI7" s="243">
        <f t="shared" si="1"/>
        <v>1.0964912280701756E-2</v>
      </c>
      <c r="AJ7" s="288">
        <v>0.95</v>
      </c>
      <c r="AK7" s="320">
        <v>2</v>
      </c>
      <c r="AL7" s="295">
        <f>AH7*2</f>
        <v>0.35087719298245618</v>
      </c>
      <c r="AM7" s="295">
        <f>AI7*4</f>
        <v>4.3859649122807022E-2</v>
      </c>
      <c r="AN7" s="295">
        <v>0</v>
      </c>
      <c r="AO7" s="295">
        <v>0</v>
      </c>
    </row>
    <row r="8" spans="1:41" ht="13.5" thickBot="1">
      <c r="A8" s="15"/>
      <c r="B8" s="7" t="s">
        <v>1601</v>
      </c>
      <c r="C8" s="6" t="s">
        <v>1646</v>
      </c>
      <c r="D8" s="18"/>
      <c r="E8" s="6"/>
      <c r="G8" s="124">
        <v>0</v>
      </c>
      <c r="H8" s="179" t="s">
        <v>1770</v>
      </c>
      <c r="I8" s="214">
        <v>0</v>
      </c>
      <c r="J8" s="212" t="e">
        <f t="shared" si="2"/>
        <v>#DIV/0!</v>
      </c>
      <c r="K8" s="202">
        <v>0</v>
      </c>
      <c r="L8" s="215">
        <v>0</v>
      </c>
      <c r="N8" s="242" t="s">
        <v>1826</v>
      </c>
      <c r="O8" s="243">
        <v>3.04</v>
      </c>
      <c r="P8" s="243" t="s">
        <v>1835</v>
      </c>
      <c r="Q8" s="243">
        <v>0.25</v>
      </c>
      <c r="R8" s="244"/>
      <c r="AC8" s="242" t="s">
        <v>2206</v>
      </c>
      <c r="AD8" s="243"/>
      <c r="AE8">
        <v>10</v>
      </c>
      <c r="AF8" s="296">
        <v>3</v>
      </c>
      <c r="AG8" s="243"/>
      <c r="AH8" s="294">
        <f t="shared" si="0"/>
        <v>0.42857142857142855</v>
      </c>
      <c r="AI8" s="243">
        <f t="shared" si="1"/>
        <v>2.6785714285714284E-2</v>
      </c>
      <c r="AJ8" s="288">
        <v>0.7</v>
      </c>
      <c r="AK8" s="320">
        <v>2</v>
      </c>
      <c r="AL8" s="295">
        <f>SUM(AH8*2)</f>
        <v>0.8571428571428571</v>
      </c>
      <c r="AM8" s="295">
        <f>AI8*6</f>
        <v>0.1607142857142857</v>
      </c>
      <c r="AN8" s="295">
        <v>0</v>
      </c>
      <c r="AO8" s="295">
        <v>0</v>
      </c>
    </row>
    <row r="9" spans="1:41" ht="13.5" thickBot="1">
      <c r="A9" s="15"/>
      <c r="B9" s="6"/>
      <c r="C9" s="6"/>
      <c r="D9" s="6"/>
      <c r="E9" s="6"/>
      <c r="G9" s="124"/>
      <c r="H9" s="179" t="s">
        <v>1682</v>
      </c>
      <c r="I9" s="214">
        <v>0</v>
      </c>
      <c r="J9" s="212" t="e">
        <f t="shared" si="2"/>
        <v>#DIV/0!</v>
      </c>
      <c r="K9" s="202">
        <v>0</v>
      </c>
      <c r="L9" s="215" t="s">
        <v>1646</v>
      </c>
      <c r="N9" s="242" t="s">
        <v>1827</v>
      </c>
      <c r="O9" s="243">
        <v>2.16</v>
      </c>
      <c r="P9" s="243" t="s">
        <v>1836</v>
      </c>
      <c r="Q9" s="243">
        <v>0.65</v>
      </c>
      <c r="R9" s="244"/>
      <c r="AC9" s="242" t="s">
        <v>2207</v>
      </c>
      <c r="AD9" s="243" t="s">
        <v>1646</v>
      </c>
      <c r="AE9">
        <v>2</v>
      </c>
      <c r="AF9" s="296">
        <v>5</v>
      </c>
      <c r="AG9" s="243" t="s">
        <v>1646</v>
      </c>
      <c r="AH9" s="294">
        <f t="shared" si="0"/>
        <v>2.6315789473684212</v>
      </c>
      <c r="AI9" s="243">
        <f t="shared" si="1"/>
        <v>0.16447368421052633</v>
      </c>
      <c r="AJ9" s="288">
        <v>0.95</v>
      </c>
      <c r="AK9" s="320">
        <v>0.25</v>
      </c>
      <c r="AL9" s="295">
        <v>0</v>
      </c>
      <c r="AM9" s="295">
        <v>0</v>
      </c>
      <c r="AN9" s="295">
        <v>0</v>
      </c>
      <c r="AO9" s="295">
        <v>0</v>
      </c>
    </row>
    <row r="10" spans="1:41" ht="13.5" thickBot="1">
      <c r="A10" s="15"/>
      <c r="B10" s="7" t="s">
        <v>1602</v>
      </c>
      <c r="C10" s="6"/>
      <c r="D10" s="6"/>
      <c r="E10" s="6"/>
      <c r="G10" s="122">
        <v>0</v>
      </c>
      <c r="H10" s="179" t="s">
        <v>1682</v>
      </c>
      <c r="I10" s="180">
        <v>0</v>
      </c>
      <c r="J10" s="212" t="e">
        <f t="shared" si="2"/>
        <v>#DIV/0!</v>
      </c>
      <c r="K10" s="202">
        <f t="shared" si="3"/>
        <v>0</v>
      </c>
      <c r="L10" s="215">
        <v>0</v>
      </c>
      <c r="M10" s="78" t="s">
        <v>1646</v>
      </c>
      <c r="N10" s="242" t="s">
        <v>1828</v>
      </c>
      <c r="O10" s="243">
        <v>0.75</v>
      </c>
      <c r="P10" s="243"/>
      <c r="Q10" s="243"/>
      <c r="R10" s="244"/>
      <c r="AC10" s="242" t="s">
        <v>2208</v>
      </c>
      <c r="AD10" s="243"/>
      <c r="AE10">
        <v>0.1</v>
      </c>
      <c r="AF10" s="296">
        <v>1.5</v>
      </c>
      <c r="AG10" s="243"/>
      <c r="AH10" s="294">
        <f t="shared" si="0"/>
        <v>15.789473684210526</v>
      </c>
      <c r="AI10" s="243">
        <f t="shared" si="1"/>
        <v>0.98684210526315785</v>
      </c>
      <c r="AJ10" s="288">
        <v>0.95</v>
      </c>
      <c r="AK10" s="320">
        <v>0.15</v>
      </c>
      <c r="AL10" s="295">
        <f>SUM(AH10*0.153)</f>
        <v>2.4157894736842103</v>
      </c>
      <c r="AM10" s="295">
        <f>AI10*8</f>
        <v>7.8947368421052628</v>
      </c>
      <c r="AN10" s="295">
        <v>0</v>
      </c>
      <c r="AO10" s="295">
        <v>0</v>
      </c>
    </row>
    <row r="11" spans="1:41" ht="13.5" thickBot="1">
      <c r="A11" s="20"/>
      <c r="B11" s="21" t="s">
        <v>1603</v>
      </c>
      <c r="C11" s="22"/>
      <c r="D11" s="22"/>
      <c r="E11" s="22"/>
      <c r="G11" s="125">
        <v>0</v>
      </c>
      <c r="H11" s="179" t="s">
        <v>1682</v>
      </c>
      <c r="I11" s="180">
        <v>0</v>
      </c>
      <c r="J11" s="212" t="e">
        <f t="shared" si="2"/>
        <v>#DIV/0!</v>
      </c>
      <c r="K11" s="202">
        <f t="shared" si="3"/>
        <v>0</v>
      </c>
      <c r="L11" s="215">
        <v>0</v>
      </c>
      <c r="N11" s="242" t="s">
        <v>1829</v>
      </c>
      <c r="O11" s="243">
        <v>2.75</v>
      </c>
      <c r="P11" s="243"/>
      <c r="Q11" s="243"/>
      <c r="R11" s="244"/>
      <c r="AC11" s="242" t="s">
        <v>2209</v>
      </c>
      <c r="AD11" s="243"/>
      <c r="AE11">
        <v>1</v>
      </c>
      <c r="AF11" s="296">
        <v>12</v>
      </c>
      <c r="AG11" s="243"/>
      <c r="AH11" s="294">
        <f t="shared" si="0"/>
        <v>12.631578947368421</v>
      </c>
      <c r="AI11" s="243">
        <f t="shared" si="1"/>
        <v>0.78947368421052633</v>
      </c>
      <c r="AJ11" s="288">
        <v>0.95</v>
      </c>
      <c r="AK11" s="320">
        <v>1</v>
      </c>
      <c r="AL11" s="295">
        <v>0</v>
      </c>
      <c r="AM11" s="295">
        <v>0</v>
      </c>
      <c r="AN11" s="295">
        <v>0</v>
      </c>
      <c r="AO11" s="295">
        <v>0</v>
      </c>
    </row>
    <row r="12" spans="1:41" ht="13.5" thickBot="1">
      <c r="A12" s="24"/>
      <c r="B12" s="17"/>
      <c r="C12" s="17"/>
      <c r="D12" s="17"/>
      <c r="E12" s="25"/>
      <c r="G12" s="120"/>
      <c r="H12" s="179" t="s">
        <v>1682</v>
      </c>
      <c r="I12" s="180">
        <v>0</v>
      </c>
      <c r="J12" s="212" t="e">
        <f t="shared" si="2"/>
        <v>#DIV/0!</v>
      </c>
      <c r="K12" s="202">
        <f t="shared" si="3"/>
        <v>0</v>
      </c>
      <c r="L12" s="215">
        <v>0</v>
      </c>
      <c r="N12" s="284" t="s">
        <v>1830</v>
      </c>
      <c r="O12" s="247">
        <v>3.01</v>
      </c>
      <c r="P12" s="247"/>
      <c r="Q12" s="247">
        <f>SUM(O4:O12)+SUM(Q4:Q11)</f>
        <v>19.640312499999997</v>
      </c>
      <c r="R12" s="285"/>
      <c r="S12">
        <f>SUM(S4:S10)</f>
        <v>0.32000000000000006</v>
      </c>
      <c r="AC12" s="242" t="s">
        <v>2210</v>
      </c>
      <c r="AD12" s="243"/>
      <c r="AE12">
        <v>16</v>
      </c>
      <c r="AF12" s="296">
        <v>0</v>
      </c>
      <c r="AG12" s="243"/>
      <c r="AH12" s="294">
        <f t="shared" si="0"/>
        <v>0</v>
      </c>
      <c r="AI12" s="243">
        <f t="shared" si="1"/>
        <v>0</v>
      </c>
      <c r="AJ12" s="288">
        <v>0.9</v>
      </c>
      <c r="AL12" s="295">
        <f>AH12*1</f>
        <v>0</v>
      </c>
      <c r="AM12" s="295">
        <v>0</v>
      </c>
      <c r="AN12" s="295">
        <v>0</v>
      </c>
      <c r="AO12" s="295">
        <v>0</v>
      </c>
    </row>
    <row r="13" spans="1:41" ht="13.5" thickBot="1">
      <c r="A13" s="15"/>
      <c r="B13" s="7" t="s">
        <v>1604</v>
      </c>
      <c r="C13" s="6"/>
      <c r="D13" s="6"/>
      <c r="E13" s="26"/>
      <c r="G13" s="120"/>
      <c r="H13" s="181" t="s">
        <v>1747</v>
      </c>
      <c r="I13" s="180">
        <v>0</v>
      </c>
      <c r="J13" s="212" t="e">
        <f t="shared" si="2"/>
        <v>#DIV/0!</v>
      </c>
      <c r="K13" s="202">
        <f t="shared" si="3"/>
        <v>0</v>
      </c>
      <c r="L13" s="215">
        <v>0</v>
      </c>
      <c r="Q13" t="s">
        <v>1641</v>
      </c>
      <c r="R13" s="287">
        <f>SUM(Q12/R2)+SUM(S12)</f>
        <v>1.1383463541666665</v>
      </c>
      <c r="AC13" s="242" t="s">
        <v>2211</v>
      </c>
      <c r="AD13" s="243">
        <v>10</v>
      </c>
      <c r="AE13" s="243">
        <v>1</v>
      </c>
      <c r="AF13" s="296">
        <v>1</v>
      </c>
      <c r="AG13" s="296">
        <v>0</v>
      </c>
      <c r="AH13" s="294">
        <f>SUM(AF13)/SUM(AE13*AJ13)</f>
        <v>2</v>
      </c>
      <c r="AI13" s="243">
        <f t="shared" si="1"/>
        <v>0.125</v>
      </c>
      <c r="AJ13" s="288">
        <v>0.5</v>
      </c>
      <c r="AL13" s="295">
        <v>0</v>
      </c>
      <c r="AM13" s="295">
        <v>0</v>
      </c>
      <c r="AN13" s="295">
        <v>0</v>
      </c>
      <c r="AO13" s="295">
        <v>0</v>
      </c>
    </row>
    <row r="14" spans="1:41" ht="13.5" thickBot="1">
      <c r="A14" s="184"/>
      <c r="B14" s="174"/>
      <c r="C14" s="310" t="s">
        <v>1605</v>
      </c>
      <c r="D14" s="174" t="s">
        <v>1646</v>
      </c>
      <c r="E14" s="186" t="s">
        <v>1646</v>
      </c>
      <c r="F14" s="187" t="s">
        <v>1646</v>
      </c>
      <c r="G14" s="263">
        <f>M20</f>
        <v>0</v>
      </c>
      <c r="H14" s="181"/>
      <c r="I14" s="180">
        <v>0</v>
      </c>
      <c r="J14" s="212" t="e">
        <f t="shared" si="2"/>
        <v>#DIV/0!</v>
      </c>
      <c r="K14" s="202">
        <f t="shared" si="3"/>
        <v>0</v>
      </c>
      <c r="L14" s="215">
        <v>0</v>
      </c>
      <c r="R14" t="s">
        <v>1646</v>
      </c>
      <c r="AC14" s="242"/>
      <c r="AD14" s="243"/>
      <c r="AE14" s="243">
        <v>1</v>
      </c>
      <c r="AF14" s="296">
        <v>0</v>
      </c>
      <c r="AG14" s="243"/>
      <c r="AH14" s="294">
        <f t="shared" ref="AH14:AH22" si="4">SUM(AF14)/SUM(AE14*AJ14)</f>
        <v>0</v>
      </c>
      <c r="AI14" s="243">
        <f t="shared" ref="AI14:AI22" si="5">SUM(AH14/16)</f>
        <v>0</v>
      </c>
      <c r="AJ14" s="288">
        <v>1</v>
      </c>
      <c r="AL14" s="295">
        <f t="shared" ref="AL14:AL22" si="6">AH14*1</f>
        <v>0</v>
      </c>
      <c r="AM14" s="295">
        <v>0</v>
      </c>
      <c r="AN14" s="295">
        <v>0</v>
      </c>
      <c r="AO14" s="295">
        <v>0</v>
      </c>
    </row>
    <row r="15" spans="1:41" ht="13.5" thickBot="1">
      <c r="A15" s="184" t="s">
        <v>1633</v>
      </c>
      <c r="B15" s="174" t="s">
        <v>1646</v>
      </c>
      <c r="C15" s="309" t="s">
        <v>1606</v>
      </c>
      <c r="D15" s="174" t="s">
        <v>1646</v>
      </c>
      <c r="E15" s="186" t="s">
        <v>1646</v>
      </c>
      <c r="F15" s="187" t="s">
        <v>1646</v>
      </c>
      <c r="G15" s="237">
        <f>M26</f>
        <v>0</v>
      </c>
      <c r="H15" s="182"/>
      <c r="I15" s="183">
        <v>0</v>
      </c>
      <c r="J15" s="212" t="e">
        <f t="shared" si="2"/>
        <v>#DIV/0!</v>
      </c>
      <c r="K15" s="202">
        <f t="shared" si="3"/>
        <v>0</v>
      </c>
      <c r="L15" s="215">
        <v>0</v>
      </c>
      <c r="AC15" s="242" t="s">
        <v>2212</v>
      </c>
      <c r="AD15" s="243"/>
      <c r="AE15" s="243">
        <v>10</v>
      </c>
      <c r="AF15" s="296">
        <v>8</v>
      </c>
      <c r="AG15" s="243"/>
      <c r="AH15" s="294">
        <f t="shared" si="4"/>
        <v>0.88888888888888884</v>
      </c>
      <c r="AI15" s="243">
        <f t="shared" si="5"/>
        <v>5.5555555555555552E-2</v>
      </c>
      <c r="AJ15" s="288">
        <v>0.9</v>
      </c>
      <c r="AL15" s="295">
        <f>AH15*12</f>
        <v>10.666666666666666</v>
      </c>
      <c r="AM15" s="295">
        <v>0</v>
      </c>
      <c r="AN15" s="295">
        <v>0</v>
      </c>
      <c r="AO15" s="295">
        <v>0</v>
      </c>
    </row>
    <row r="16" spans="1:41" ht="13.5" thickBot="1">
      <c r="A16" s="184"/>
      <c r="B16" s="174"/>
      <c r="C16" s="185" t="s">
        <v>1607</v>
      </c>
      <c r="D16" s="189"/>
      <c r="E16" s="186"/>
      <c r="F16" s="187"/>
      <c r="G16" s="263">
        <f>G14*0.153+G15*0.1035</f>
        <v>0</v>
      </c>
      <c r="H16" s="105"/>
      <c r="I16" s="6" t="s">
        <v>1646</v>
      </c>
      <c r="J16" s="78" t="s">
        <v>1646</v>
      </c>
      <c r="K16" s="177" t="s">
        <v>1646</v>
      </c>
      <c r="M16" s="79" t="s">
        <v>1646</v>
      </c>
      <c r="AC16" s="242"/>
      <c r="AD16" s="243">
        <v>200</v>
      </c>
      <c r="AE16" s="243">
        <v>1</v>
      </c>
      <c r="AF16" s="296">
        <v>0</v>
      </c>
      <c r="AG16" s="243"/>
      <c r="AH16" s="294">
        <f t="shared" si="4"/>
        <v>0</v>
      </c>
      <c r="AI16" s="243">
        <f t="shared" si="5"/>
        <v>0</v>
      </c>
      <c r="AJ16" s="288">
        <v>1</v>
      </c>
      <c r="AL16" s="295">
        <f t="shared" si="6"/>
        <v>0</v>
      </c>
      <c r="AM16" s="295">
        <v>0</v>
      </c>
      <c r="AN16" s="295">
        <v>0</v>
      </c>
      <c r="AO16" s="295">
        <v>0</v>
      </c>
    </row>
    <row r="17" spans="1:256" ht="13.5" thickBot="1">
      <c r="A17" s="184"/>
      <c r="B17" s="174"/>
      <c r="C17" s="309" t="s">
        <v>1608</v>
      </c>
      <c r="D17" s="189">
        <v>7.4499999999999997E-2</v>
      </c>
      <c r="E17" s="186"/>
      <c r="F17" s="187"/>
      <c r="G17" s="263">
        <f>G15*$D17</f>
        <v>0</v>
      </c>
      <c r="H17" s="105"/>
      <c r="I17" s="202">
        <f>SUM(I7:I15)</f>
        <v>0</v>
      </c>
      <c r="J17" s="212" t="e">
        <f>SUM(K17/I17)</f>
        <v>#VALUE!</v>
      </c>
      <c r="K17" s="202" t="e">
        <f>SUM(K7:K15)</f>
        <v>#VALUE!</v>
      </c>
      <c r="L17" s="202">
        <f>SUM(L7:L15)</f>
        <v>0</v>
      </c>
      <c r="M17" s="216" t="s">
        <v>1746</v>
      </c>
      <c r="N17" t="s">
        <v>1795</v>
      </c>
      <c r="AC17" s="311"/>
      <c r="AD17" s="300"/>
      <c r="AE17" s="300">
        <v>1</v>
      </c>
      <c r="AF17" s="312">
        <v>0</v>
      </c>
      <c r="AG17" s="300"/>
      <c r="AH17" s="299">
        <f t="shared" si="4"/>
        <v>0</v>
      </c>
      <c r="AI17" s="265">
        <f t="shared" si="5"/>
        <v>0</v>
      </c>
      <c r="AJ17" s="298">
        <v>1</v>
      </c>
      <c r="AL17" s="295">
        <f t="shared" si="6"/>
        <v>0</v>
      </c>
      <c r="AM17" s="295">
        <v>0</v>
      </c>
      <c r="AN17" s="295">
        <v>0</v>
      </c>
      <c r="AO17" s="295">
        <v>0</v>
      </c>
    </row>
    <row r="18" spans="1:256">
      <c r="A18" s="184"/>
      <c r="B18" s="174"/>
      <c r="C18" s="185" t="s">
        <v>1743</v>
      </c>
      <c r="D18" s="174" t="s">
        <v>1720</v>
      </c>
      <c r="E18" s="186">
        <v>0</v>
      </c>
      <c r="F18" s="187"/>
      <c r="G18" s="263">
        <f>SUM(E18*12)</f>
        <v>0</v>
      </c>
      <c r="H18" s="105"/>
      <c r="I18" s="202"/>
      <c r="J18" s="79"/>
      <c r="K18" s="79"/>
      <c r="L18" s="79"/>
      <c r="M18" s="79" t="s">
        <v>1646</v>
      </c>
      <c r="N18" s="248" t="s">
        <v>1796</v>
      </c>
      <c r="O18" s="249" t="s">
        <v>1877</v>
      </c>
      <c r="P18" s="249" t="s">
        <v>1797</v>
      </c>
      <c r="Q18" s="249" t="s">
        <v>1798</v>
      </c>
      <c r="R18" s="249" t="s">
        <v>1799</v>
      </c>
      <c r="S18" s="249" t="s">
        <v>1800</v>
      </c>
      <c r="T18" s="249" t="s">
        <v>1801</v>
      </c>
      <c r="U18" s="249" t="s">
        <v>1802</v>
      </c>
      <c r="V18" s="249" t="s">
        <v>1803</v>
      </c>
      <c r="W18" s="250" t="s">
        <v>1804</v>
      </c>
      <c r="X18" s="250" t="s">
        <v>1805</v>
      </c>
      <c r="Y18" s="251"/>
      <c r="AC18" s="242"/>
      <c r="AD18" s="243"/>
      <c r="AE18" s="243">
        <v>1</v>
      </c>
      <c r="AF18" s="296">
        <v>0</v>
      </c>
      <c r="AG18" s="243"/>
      <c r="AH18" s="299">
        <f t="shared" si="4"/>
        <v>0</v>
      </c>
      <c r="AI18" s="265">
        <f t="shared" si="5"/>
        <v>0</v>
      </c>
      <c r="AJ18" s="298">
        <v>1</v>
      </c>
      <c r="AL18" s="295">
        <f t="shared" si="6"/>
        <v>0</v>
      </c>
      <c r="AM18" s="295">
        <v>0</v>
      </c>
      <c r="AN18" s="295">
        <v>0</v>
      </c>
      <c r="AO18" s="295">
        <v>0</v>
      </c>
    </row>
    <row r="19" spans="1:256" ht="13.5" thickBot="1">
      <c r="A19" s="184"/>
      <c r="B19" s="174"/>
      <c r="C19" s="185" t="s">
        <v>1759</v>
      </c>
      <c r="D19" s="174" t="s">
        <v>1720</v>
      </c>
      <c r="E19" s="186">
        <v>0</v>
      </c>
      <c r="F19" s="187"/>
      <c r="G19" s="263">
        <f>SUM(E19*12)</f>
        <v>0</v>
      </c>
      <c r="H19" s="105"/>
      <c r="I19" s="8" t="s">
        <v>1792</v>
      </c>
      <c r="L19" s="173" t="s">
        <v>1805</v>
      </c>
      <c r="M19" s="80" t="s">
        <v>1814</v>
      </c>
      <c r="N19" s="242" t="s">
        <v>2194</v>
      </c>
      <c r="O19" s="289">
        <v>0</v>
      </c>
      <c r="P19" s="243">
        <v>8</v>
      </c>
      <c r="Q19" s="243">
        <v>8</v>
      </c>
      <c r="R19" s="243">
        <v>8</v>
      </c>
      <c r="S19" s="243">
        <v>8</v>
      </c>
      <c r="T19" s="243">
        <v>8</v>
      </c>
      <c r="U19" s="243"/>
      <c r="V19" s="243"/>
      <c r="W19" s="244">
        <f>SUM(P19:V19)</f>
        <v>40</v>
      </c>
      <c r="X19" s="145">
        <f>SUM(W19*O19)</f>
        <v>0</v>
      </c>
      <c r="AC19" s="243"/>
      <c r="AD19" s="243"/>
      <c r="AE19" s="243">
        <v>1</v>
      </c>
      <c r="AF19" s="296">
        <v>0</v>
      </c>
      <c r="AG19" s="243"/>
      <c r="AH19" s="299">
        <f t="shared" si="4"/>
        <v>0</v>
      </c>
      <c r="AI19" s="265">
        <f t="shared" si="5"/>
        <v>0</v>
      </c>
      <c r="AJ19" s="298">
        <v>1</v>
      </c>
      <c r="AL19" s="295">
        <f t="shared" si="6"/>
        <v>0</v>
      </c>
      <c r="AM19" s="295">
        <v>0</v>
      </c>
      <c r="AN19" s="295">
        <v>0</v>
      </c>
      <c r="AO19" s="295">
        <v>0</v>
      </c>
    </row>
    <row r="20" spans="1:256">
      <c r="A20" s="184"/>
      <c r="B20" s="174"/>
      <c r="C20" s="185" t="s">
        <v>1609</v>
      </c>
      <c r="D20" s="174" t="s">
        <v>1720</v>
      </c>
      <c r="E20" s="186">
        <v>0</v>
      </c>
      <c r="F20" s="187"/>
      <c r="G20" s="263">
        <f>SUM(E20*12)</f>
        <v>0</v>
      </c>
      <c r="H20" s="105"/>
      <c r="I20" s="307" t="s">
        <v>1886</v>
      </c>
      <c r="J20" s="235">
        <v>0</v>
      </c>
      <c r="K20" s="230">
        <v>12000</v>
      </c>
      <c r="L20" s="261">
        <f>SUM(J20*K20)</f>
        <v>0</v>
      </c>
      <c r="M20" s="262">
        <f>L20</f>
        <v>0</v>
      </c>
      <c r="N20" s="242" t="s">
        <v>2195</v>
      </c>
      <c r="O20" s="289">
        <v>0</v>
      </c>
      <c r="P20" s="243">
        <v>8</v>
      </c>
      <c r="Q20" s="243">
        <v>8</v>
      </c>
      <c r="R20" s="243">
        <v>8</v>
      </c>
      <c r="S20" s="243">
        <v>8</v>
      </c>
      <c r="T20" s="243">
        <v>8</v>
      </c>
      <c r="U20" s="243"/>
      <c r="V20" s="243"/>
      <c r="W20" s="244">
        <f>SUM(P20:V20)</f>
        <v>40</v>
      </c>
      <c r="X20" s="145">
        <f>SUM(W20*O20)</f>
        <v>0</v>
      </c>
      <c r="AC20" s="300"/>
      <c r="AE20" s="300">
        <v>1</v>
      </c>
      <c r="AF20" s="255">
        <v>0</v>
      </c>
      <c r="AH20" s="299">
        <f t="shared" si="4"/>
        <v>0</v>
      </c>
      <c r="AI20" s="265">
        <f t="shared" si="5"/>
        <v>0</v>
      </c>
      <c r="AJ20" s="298">
        <v>1</v>
      </c>
      <c r="AL20" s="295">
        <f t="shared" si="6"/>
        <v>0</v>
      </c>
      <c r="AM20" s="295">
        <v>0</v>
      </c>
      <c r="AN20" s="295">
        <v>0</v>
      </c>
      <c r="AO20" s="295">
        <v>0</v>
      </c>
    </row>
    <row r="21" spans="1:256">
      <c r="A21" s="184"/>
      <c r="B21" s="174"/>
      <c r="C21" s="185" t="s">
        <v>1610</v>
      </c>
      <c r="D21" s="174" t="s">
        <v>1720</v>
      </c>
      <c r="E21" s="186">
        <v>0</v>
      </c>
      <c r="F21" s="187"/>
      <c r="G21" s="263">
        <f>SUM(E21*12)</f>
        <v>0</v>
      </c>
      <c r="H21" s="105"/>
      <c r="I21" s="181" t="s">
        <v>1646</v>
      </c>
      <c r="J21" s="80" t="s">
        <v>1813</v>
      </c>
      <c r="K21" s="8" t="s">
        <v>1812</v>
      </c>
      <c r="L21" s="232"/>
      <c r="M21" s="236"/>
      <c r="N21" s="242" t="s">
        <v>2196</v>
      </c>
      <c r="O21" s="289">
        <v>0</v>
      </c>
      <c r="P21" s="243">
        <v>8</v>
      </c>
      <c r="Q21" s="243">
        <v>8</v>
      </c>
      <c r="R21" s="243">
        <v>8</v>
      </c>
      <c r="S21" s="243">
        <v>8</v>
      </c>
      <c r="T21" s="243">
        <v>8</v>
      </c>
      <c r="U21" s="243">
        <v>0</v>
      </c>
      <c r="V21" s="243">
        <v>0</v>
      </c>
      <c r="W21" s="244">
        <f>SUM(P21:V21)</f>
        <v>40</v>
      </c>
      <c r="X21" s="145">
        <f>SUM(W21*O21)</f>
        <v>0</v>
      </c>
      <c r="AC21" s="300"/>
      <c r="AE21" s="243">
        <v>1</v>
      </c>
      <c r="AF21" s="296">
        <v>0</v>
      </c>
      <c r="AG21" s="243"/>
      <c r="AH21" s="299">
        <f t="shared" si="4"/>
        <v>0</v>
      </c>
      <c r="AI21" s="265">
        <f t="shared" si="5"/>
        <v>0</v>
      </c>
      <c r="AJ21" s="298">
        <v>1</v>
      </c>
      <c r="AL21" s="295">
        <f t="shared" si="6"/>
        <v>0</v>
      </c>
      <c r="AM21" s="295">
        <v>0</v>
      </c>
      <c r="AN21" s="295">
        <v>0</v>
      </c>
      <c r="AO21" s="295">
        <v>0</v>
      </c>
    </row>
    <row r="22" spans="1:256">
      <c r="A22" s="184"/>
      <c r="B22" s="174"/>
      <c r="C22" s="185" t="s">
        <v>1611</v>
      </c>
      <c r="D22" s="174"/>
      <c r="E22" s="186" t="s">
        <v>1646</v>
      </c>
      <c r="F22" s="187"/>
      <c r="G22" s="188">
        <v>0</v>
      </c>
      <c r="H22" s="105"/>
      <c r="I22" s="308" t="s">
        <v>1794</v>
      </c>
      <c r="J22" s="256">
        <f>W24</f>
        <v>160</v>
      </c>
      <c r="K22" s="259">
        <f>Z24</f>
        <v>0</v>
      </c>
      <c r="L22" s="258">
        <f>X24</f>
        <v>0</v>
      </c>
      <c r="M22" s="260">
        <f>SUM(L22*52)</f>
        <v>0</v>
      </c>
      <c r="N22" s="242" t="s">
        <v>2197</v>
      </c>
      <c r="O22" s="289">
        <v>0</v>
      </c>
      <c r="P22" s="243">
        <v>8</v>
      </c>
      <c r="Q22" s="243">
        <v>8</v>
      </c>
      <c r="R22" s="243">
        <v>8</v>
      </c>
      <c r="S22" s="243">
        <v>8</v>
      </c>
      <c r="T22" s="243">
        <v>8</v>
      </c>
      <c r="U22" s="243">
        <v>0</v>
      </c>
      <c r="V22" s="243">
        <v>0</v>
      </c>
      <c r="W22" s="244">
        <f>SUM(P22:V22)</f>
        <v>40</v>
      </c>
      <c r="X22" s="145">
        <f>SUM(W22*O22)</f>
        <v>0</v>
      </c>
      <c r="AC22" s="300"/>
      <c r="AE22" s="313">
        <v>1</v>
      </c>
      <c r="AF22" s="314">
        <v>0</v>
      </c>
      <c r="AG22" s="313"/>
      <c r="AH22" s="315">
        <f t="shared" si="4"/>
        <v>0</v>
      </c>
      <c r="AI22" s="316">
        <f t="shared" si="5"/>
        <v>0</v>
      </c>
      <c r="AJ22" s="317">
        <v>1</v>
      </c>
      <c r="AK22" s="320">
        <f>SUM(AK6:AK18)</f>
        <v>9.4</v>
      </c>
      <c r="AL22" s="295">
        <f t="shared" si="6"/>
        <v>0</v>
      </c>
      <c r="AM22" s="318">
        <v>0</v>
      </c>
      <c r="AN22" s="318">
        <v>0</v>
      </c>
      <c r="AO22" s="318">
        <v>0</v>
      </c>
    </row>
    <row r="23" spans="1:256">
      <c r="A23" s="184"/>
      <c r="B23" s="174"/>
      <c r="C23" s="185" t="s">
        <v>1612</v>
      </c>
      <c r="D23" s="174" t="s">
        <v>1720</v>
      </c>
      <c r="E23" s="186">
        <v>0</v>
      </c>
      <c r="F23" s="187"/>
      <c r="G23" s="188">
        <v>0</v>
      </c>
      <c r="H23" s="105"/>
      <c r="I23" s="308" t="s">
        <v>1793</v>
      </c>
      <c r="J23" s="256">
        <f>W42</f>
        <v>256</v>
      </c>
      <c r="K23" s="259">
        <f>Y42</f>
        <v>0</v>
      </c>
      <c r="L23" s="258">
        <f>X42</f>
        <v>0</v>
      </c>
      <c r="M23" s="260">
        <f>SUM(L23*52)</f>
        <v>0</v>
      </c>
      <c r="N23" s="242" t="s">
        <v>1646</v>
      </c>
      <c r="O23" s="289"/>
      <c r="P23" s="243"/>
      <c r="Q23" s="243"/>
      <c r="R23" s="243"/>
      <c r="S23" s="243"/>
      <c r="T23" s="243"/>
      <c r="U23" s="243"/>
      <c r="V23" s="243"/>
      <c r="W23" s="244"/>
      <c r="X23" s="145"/>
      <c r="Y23" t="s">
        <v>1810</v>
      </c>
      <c r="Z23">
        <v>4</v>
      </c>
      <c r="AF23" s="255"/>
      <c r="AJ23" s="69" t="s">
        <v>1863</v>
      </c>
      <c r="AK23" s="69" t="s">
        <v>1641</v>
      </c>
      <c r="AL23" s="319">
        <f>SUM(AL6:AL22)</f>
        <v>18.790476190476191</v>
      </c>
      <c r="AM23" s="319">
        <f>SUM(AM6:AM22)</f>
        <v>8.2399357769423549</v>
      </c>
      <c r="AN23" s="319">
        <v>0</v>
      </c>
      <c r="AO23" s="319">
        <f>SUM(AO6:AO22)</f>
        <v>0</v>
      </c>
      <c r="AP23" s="69"/>
    </row>
    <row r="24" spans="1:256">
      <c r="A24" s="184"/>
      <c r="B24" s="174"/>
      <c r="C24" s="185" t="s">
        <v>2202</v>
      </c>
      <c r="D24" s="174" t="s">
        <v>1720</v>
      </c>
      <c r="E24" s="186">
        <v>0</v>
      </c>
      <c r="F24" s="187"/>
      <c r="G24" s="188">
        <f>SUM(E24*12)</f>
        <v>0</v>
      </c>
      <c r="H24" s="105"/>
      <c r="I24" s="181"/>
      <c r="J24" s="231"/>
      <c r="K24" s="174"/>
      <c r="L24" s="231"/>
      <c r="M24" s="236"/>
      <c r="N24" s="252" t="s">
        <v>1806</v>
      </c>
      <c r="O24" s="290">
        <f>SUM(O19:O23)/4</f>
        <v>0</v>
      </c>
      <c r="P24" s="254">
        <f>SUM(P19:P23)</f>
        <v>32</v>
      </c>
      <c r="Q24" s="254">
        <f t="shared" ref="Q24:W24" si="7">SUM(Q19:Q23)</f>
        <v>32</v>
      </c>
      <c r="R24" s="254">
        <f t="shared" si="7"/>
        <v>32</v>
      </c>
      <c r="S24" s="254">
        <f t="shared" si="7"/>
        <v>32</v>
      </c>
      <c r="T24" s="254">
        <f t="shared" si="7"/>
        <v>32</v>
      </c>
      <c r="U24" s="254">
        <f t="shared" si="7"/>
        <v>0</v>
      </c>
      <c r="V24" s="254">
        <f t="shared" si="7"/>
        <v>0</v>
      </c>
      <c r="W24" s="254">
        <f t="shared" si="7"/>
        <v>160</v>
      </c>
      <c r="X24" s="145">
        <f>SUM(X19:X23)</f>
        <v>0</v>
      </c>
      <c r="Y24" s="145">
        <f>SUM(X24/Z23)</f>
        <v>0</v>
      </c>
      <c r="Z24" s="255">
        <f>SUM(X24/W24)</f>
        <v>0</v>
      </c>
      <c r="AF24" s="255"/>
      <c r="AH24" t="s">
        <v>1863</v>
      </c>
      <c r="AI24" s="69">
        <v>100</v>
      </c>
      <c r="AJ24" t="s">
        <v>1888</v>
      </c>
      <c r="AK24" t="s">
        <v>1857</v>
      </c>
      <c r="AL24" s="301">
        <f>SUM(AL23/$AI24)</f>
        <v>0.18790476190476191</v>
      </c>
      <c r="AM24" s="301">
        <f>SUM(AM23/$AI24)</f>
        <v>8.2399357769423545E-2</v>
      </c>
      <c r="AN24" s="301">
        <f>SUM(AN23/$AI24)</f>
        <v>0</v>
      </c>
      <c r="AO24" s="301">
        <f>SUM(AO23/$AI24)</f>
        <v>0</v>
      </c>
    </row>
    <row r="25" spans="1:256" ht="13.5" thickBot="1">
      <c r="A25" s="184"/>
      <c r="B25" s="174"/>
      <c r="C25" s="185" t="s">
        <v>1613</v>
      </c>
      <c r="D25" s="174"/>
      <c r="E25" s="186"/>
      <c r="F25" s="187"/>
      <c r="G25" s="188">
        <v>0</v>
      </c>
      <c r="H25" s="105"/>
      <c r="I25" s="182"/>
      <c r="J25" s="233"/>
      <c r="K25" s="234"/>
      <c r="L25" s="233"/>
      <c r="M25" s="257"/>
      <c r="N25" s="242" t="s">
        <v>2197</v>
      </c>
      <c r="O25" s="289">
        <v>0</v>
      </c>
      <c r="P25" s="243">
        <v>0</v>
      </c>
      <c r="Q25" s="243">
        <v>0</v>
      </c>
      <c r="R25" s="243">
        <v>0</v>
      </c>
      <c r="S25" s="243">
        <v>0</v>
      </c>
      <c r="T25" s="243">
        <v>0</v>
      </c>
      <c r="U25" s="243" t="s">
        <v>1646</v>
      </c>
      <c r="V25" s="243" t="s">
        <v>1646</v>
      </c>
      <c r="W25" s="244">
        <f t="shared" ref="W25:W41" si="8">SUM(P25:V25)</f>
        <v>0</v>
      </c>
      <c r="X25" s="145">
        <f t="shared" ref="X25:X41" si="9">SUM(W25*O25)</f>
        <v>0</v>
      </c>
      <c r="Y25" t="s">
        <v>1646</v>
      </c>
      <c r="AC25" s="300" t="s">
        <v>1864</v>
      </c>
      <c r="AD25">
        <v>100</v>
      </c>
      <c r="AF25" s="255">
        <v>0.85</v>
      </c>
      <c r="AG25" s="255">
        <f>SUM(AF25/AD25)</f>
        <v>8.5000000000000006E-3</v>
      </c>
      <c r="AJ25" t="s">
        <v>1889</v>
      </c>
      <c r="AK25" t="str">
        <f t="shared" ref="AK25:AK30" si="10">AC25</f>
        <v>Box</v>
      </c>
      <c r="AL25" s="295">
        <f>AG25</f>
        <v>8.5000000000000006E-3</v>
      </c>
      <c r="AM25" s="295">
        <f t="shared" ref="AM25:AM30" si="11">AG25</f>
        <v>8.5000000000000006E-3</v>
      </c>
      <c r="AN25" s="295">
        <f t="shared" ref="AN25:AN30" si="12">AG25</f>
        <v>8.5000000000000006E-3</v>
      </c>
      <c r="AO25" s="295">
        <f t="shared" ref="AO25:AO30" si="13">AG25</f>
        <v>8.5000000000000006E-3</v>
      </c>
    </row>
    <row r="26" spans="1:256">
      <c r="A26" s="184"/>
      <c r="B26" s="174"/>
      <c r="C26" s="185" t="s">
        <v>1614</v>
      </c>
      <c r="D26" s="174" t="s">
        <v>1720</v>
      </c>
      <c r="E26" s="186">
        <v>0</v>
      </c>
      <c r="F26" s="187"/>
      <c r="G26" s="263">
        <f>SUM(E26*12)</f>
        <v>0</v>
      </c>
      <c r="H26" s="105"/>
      <c r="I26" s="8"/>
      <c r="J26" s="80"/>
      <c r="K26" s="8" t="s">
        <v>1815</v>
      </c>
      <c r="L26" s="258">
        <f>SUM(L22:L25)</f>
        <v>0</v>
      </c>
      <c r="M26" s="258">
        <f>SUM(M22:M25)</f>
        <v>0</v>
      </c>
      <c r="N26" s="242" t="s">
        <v>2198</v>
      </c>
      <c r="O26" s="289">
        <v>0</v>
      </c>
      <c r="P26" s="243">
        <v>0</v>
      </c>
      <c r="Q26" s="243">
        <v>0</v>
      </c>
      <c r="R26" s="243">
        <v>0</v>
      </c>
      <c r="S26" s="243">
        <v>0</v>
      </c>
      <c r="T26" s="243">
        <v>0</v>
      </c>
      <c r="U26" s="243">
        <v>10</v>
      </c>
      <c r="V26" s="243"/>
      <c r="W26" s="244">
        <f t="shared" si="8"/>
        <v>10</v>
      </c>
      <c r="X26" s="145">
        <f t="shared" si="9"/>
        <v>0</v>
      </c>
      <c r="AC26" s="300" t="s">
        <v>1304</v>
      </c>
      <c r="AD26">
        <v>250</v>
      </c>
      <c r="AF26" s="255">
        <v>1.25</v>
      </c>
      <c r="AG26" s="255">
        <f>SUM(AF26/AD26)</f>
        <v>5.0000000000000001E-3</v>
      </c>
      <c r="AK26" t="str">
        <f t="shared" si="10"/>
        <v>sheet bag</v>
      </c>
      <c r="AL26" s="295">
        <f>AG26</f>
        <v>5.0000000000000001E-3</v>
      </c>
      <c r="AM26" s="295">
        <f t="shared" si="11"/>
        <v>5.0000000000000001E-3</v>
      </c>
      <c r="AN26" s="295">
        <f t="shared" si="12"/>
        <v>5.0000000000000001E-3</v>
      </c>
      <c r="AO26" s="295">
        <f t="shared" si="13"/>
        <v>5.0000000000000001E-3</v>
      </c>
    </row>
    <row r="27" spans="1:256">
      <c r="A27" s="184"/>
      <c r="B27" s="174"/>
      <c r="C27" s="185" t="s">
        <v>1615</v>
      </c>
      <c r="D27" s="190" t="s">
        <v>1720</v>
      </c>
      <c r="E27" s="186">
        <v>0</v>
      </c>
      <c r="F27" s="187"/>
      <c r="G27" s="263">
        <f>SUM(E27*12)</f>
        <v>0</v>
      </c>
      <c r="H27" s="105"/>
      <c r="I27" s="8"/>
      <c r="J27" s="80"/>
      <c r="K27" s="8"/>
      <c r="L27" s="80"/>
      <c r="M27" s="80"/>
      <c r="N27" s="242" t="s">
        <v>2198</v>
      </c>
      <c r="O27" s="289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0</v>
      </c>
      <c r="U27" s="243">
        <v>10</v>
      </c>
      <c r="V27" s="243"/>
      <c r="W27" s="244">
        <f t="shared" si="8"/>
        <v>10</v>
      </c>
      <c r="X27" s="145">
        <f t="shared" si="9"/>
        <v>0</v>
      </c>
      <c r="AC27" s="300" t="s">
        <v>1865</v>
      </c>
      <c r="AD27">
        <v>500</v>
      </c>
      <c r="AF27" s="255">
        <v>27.72</v>
      </c>
      <c r="AG27" s="255">
        <f>SUM(AF27/AD27)</f>
        <v>5.5439999999999996E-2</v>
      </c>
      <c r="AK27" t="str">
        <f t="shared" si="10"/>
        <v>Lid</v>
      </c>
      <c r="AL27" s="295">
        <v>0</v>
      </c>
      <c r="AM27" s="295">
        <f t="shared" si="11"/>
        <v>5.5439999999999996E-2</v>
      </c>
      <c r="AN27" s="295">
        <f t="shared" si="12"/>
        <v>5.5439999999999996E-2</v>
      </c>
      <c r="AO27" s="295">
        <f t="shared" si="13"/>
        <v>5.5439999999999996E-2</v>
      </c>
    </row>
    <row r="28" spans="1:256">
      <c r="A28" s="184"/>
      <c r="B28" s="174"/>
      <c r="C28" s="185" t="s">
        <v>1616</v>
      </c>
      <c r="D28" s="190" t="s">
        <v>1720</v>
      </c>
      <c r="E28" s="186">
        <v>0</v>
      </c>
      <c r="F28" s="187"/>
      <c r="G28" s="263">
        <f>SUM(E28*12)</f>
        <v>0</v>
      </c>
      <c r="H28" s="105"/>
      <c r="I28" s="8"/>
      <c r="J28" s="80"/>
      <c r="K28" s="8"/>
      <c r="L28" s="80"/>
      <c r="M28" s="80"/>
      <c r="N28" s="242" t="s">
        <v>2198</v>
      </c>
      <c r="O28" s="289">
        <v>0</v>
      </c>
      <c r="P28" s="243">
        <v>0</v>
      </c>
      <c r="Q28" s="243">
        <v>0</v>
      </c>
      <c r="R28" s="243">
        <v>0</v>
      </c>
      <c r="S28" s="243">
        <v>0</v>
      </c>
      <c r="T28" s="243">
        <v>0</v>
      </c>
      <c r="U28" s="243">
        <v>10</v>
      </c>
      <c r="V28" s="243"/>
      <c r="W28" s="244">
        <f t="shared" si="8"/>
        <v>10</v>
      </c>
      <c r="X28" s="145">
        <f t="shared" si="9"/>
        <v>0</v>
      </c>
      <c r="AC28" s="300" t="s">
        <v>1866</v>
      </c>
      <c r="AF28" s="255"/>
      <c r="AG28">
        <v>0.35</v>
      </c>
      <c r="AH28" t="s">
        <v>1646</v>
      </c>
      <c r="AK28" t="str">
        <f t="shared" si="10"/>
        <v>Label</v>
      </c>
      <c r="AL28" s="295">
        <f>AG28</f>
        <v>0.35</v>
      </c>
      <c r="AM28" s="295">
        <f t="shared" si="11"/>
        <v>0.35</v>
      </c>
      <c r="AN28" s="295">
        <f t="shared" si="12"/>
        <v>0.35</v>
      </c>
      <c r="AO28" s="295">
        <f t="shared" si="13"/>
        <v>0.35</v>
      </c>
    </row>
    <row r="29" spans="1:256">
      <c r="A29" s="191"/>
      <c r="B29" s="174"/>
      <c r="C29" s="185" t="s">
        <v>1617</v>
      </c>
      <c r="D29" s="174"/>
      <c r="E29" s="186"/>
      <c r="F29" s="187"/>
      <c r="G29" s="188">
        <v>0</v>
      </c>
      <c r="H29" s="105"/>
      <c r="I29" s="8"/>
      <c r="J29" s="80"/>
      <c r="K29" s="8"/>
      <c r="L29" s="80"/>
      <c r="M29" s="80"/>
      <c r="N29" s="242" t="s">
        <v>2198</v>
      </c>
      <c r="O29" s="289">
        <v>0</v>
      </c>
      <c r="P29" s="243"/>
      <c r="Q29" s="243"/>
      <c r="R29" s="243"/>
      <c r="S29" s="243"/>
      <c r="T29" s="243"/>
      <c r="U29" s="243">
        <v>10</v>
      </c>
      <c r="V29" s="243"/>
      <c r="W29" s="244">
        <f t="shared" si="8"/>
        <v>10</v>
      </c>
      <c r="X29" s="145">
        <f t="shared" si="9"/>
        <v>0</v>
      </c>
      <c r="AC29" s="300" t="s">
        <v>1867</v>
      </c>
      <c r="AD29">
        <v>20</v>
      </c>
      <c r="AF29" s="255">
        <v>2</v>
      </c>
      <c r="AG29" s="255">
        <f>SUM(AF29/AD29)</f>
        <v>0.1</v>
      </c>
      <c r="AK29" t="str">
        <f t="shared" si="10"/>
        <v>Tape</v>
      </c>
      <c r="AL29" s="295">
        <f>AG29</f>
        <v>0.1</v>
      </c>
      <c r="AM29" s="295">
        <f t="shared" si="11"/>
        <v>0.1</v>
      </c>
      <c r="AN29" s="295">
        <f t="shared" si="12"/>
        <v>0.1</v>
      </c>
      <c r="AO29" s="295">
        <f t="shared" si="13"/>
        <v>0.1</v>
      </c>
    </row>
    <row r="30" spans="1:256">
      <c r="A30" s="191"/>
      <c r="B30" s="174"/>
      <c r="C30" s="185" t="s">
        <v>1757</v>
      </c>
      <c r="D30" s="174" t="s">
        <v>2203</v>
      </c>
      <c r="E30" s="186"/>
      <c r="F30" s="187"/>
      <c r="G30" s="188">
        <v>0</v>
      </c>
      <c r="H30" s="105"/>
      <c r="I30" s="8"/>
      <c r="J30" s="80"/>
      <c r="K30" s="8"/>
      <c r="L30" s="80"/>
      <c r="M30" s="80"/>
      <c r="N30" s="242" t="s">
        <v>2198</v>
      </c>
      <c r="O30" s="289">
        <v>0</v>
      </c>
      <c r="P30" s="243">
        <v>0</v>
      </c>
      <c r="Q30" s="243">
        <v>0</v>
      </c>
      <c r="R30" s="243">
        <v>0</v>
      </c>
      <c r="S30" s="243">
        <v>0</v>
      </c>
      <c r="T30" s="243">
        <v>0</v>
      </c>
      <c r="U30" s="243">
        <v>10</v>
      </c>
      <c r="V30" s="243"/>
      <c r="W30" s="244">
        <f t="shared" si="8"/>
        <v>10</v>
      </c>
      <c r="X30" s="145">
        <f t="shared" si="9"/>
        <v>0</v>
      </c>
      <c r="AC30" s="300" t="s">
        <v>1868</v>
      </c>
      <c r="AD30" s="302">
        <v>4000</v>
      </c>
      <c r="AE30" s="302"/>
      <c r="AF30" s="303">
        <v>228</v>
      </c>
      <c r="AG30" s="303">
        <f>SUM(AF30/AD30)</f>
        <v>5.7000000000000002E-2</v>
      </c>
      <c r="AK30" t="str">
        <f t="shared" si="10"/>
        <v>Bands</v>
      </c>
      <c r="AL30" s="295">
        <f>AG30</f>
        <v>5.7000000000000002E-2</v>
      </c>
      <c r="AM30" s="295">
        <f t="shared" si="11"/>
        <v>5.7000000000000002E-2</v>
      </c>
      <c r="AN30" s="295">
        <f t="shared" si="12"/>
        <v>5.7000000000000002E-2</v>
      </c>
      <c r="AO30" s="295">
        <f t="shared" si="13"/>
        <v>5.7000000000000002E-2</v>
      </c>
    </row>
    <row r="31" spans="1:256">
      <c r="A31" s="184"/>
      <c r="B31" s="174"/>
      <c r="C31" s="192" t="s">
        <v>2201</v>
      </c>
      <c r="D31" s="190" t="s">
        <v>1720</v>
      </c>
      <c r="E31" s="186">
        <v>0</v>
      </c>
      <c r="F31" s="187"/>
      <c r="G31" s="263">
        <f>SUM(E31*12)</f>
        <v>0</v>
      </c>
      <c r="H31" s="108"/>
      <c r="I31" s="28"/>
      <c r="J31" s="81"/>
      <c r="K31" s="28"/>
      <c r="L31" s="81"/>
      <c r="M31" s="81"/>
      <c r="N31" s="242" t="s">
        <v>2199</v>
      </c>
      <c r="O31" s="289">
        <v>0</v>
      </c>
      <c r="P31" s="243">
        <v>8</v>
      </c>
      <c r="Q31" s="243">
        <v>8</v>
      </c>
      <c r="R31" s="243">
        <v>8</v>
      </c>
      <c r="S31" s="243">
        <v>8</v>
      </c>
      <c r="T31" s="243">
        <v>8</v>
      </c>
      <c r="U31" s="243"/>
      <c r="V31" s="243"/>
      <c r="W31" s="244">
        <f t="shared" si="8"/>
        <v>40</v>
      </c>
      <c r="X31" s="145">
        <f t="shared" si="9"/>
        <v>0</v>
      </c>
      <c r="AF31" s="255"/>
      <c r="AL31" s="295"/>
      <c r="AM31" s="295"/>
      <c r="AN31" s="295"/>
      <c r="AO31" s="295"/>
    </row>
    <row r="32" spans="1:256">
      <c r="A32" s="184"/>
      <c r="B32" s="174"/>
      <c r="C32" s="192" t="s">
        <v>1721</v>
      </c>
      <c r="D32" s="193"/>
      <c r="E32" s="194"/>
      <c r="F32" s="187"/>
      <c r="G32" s="188">
        <v>0</v>
      </c>
      <c r="H32" s="109"/>
      <c r="I32" s="28"/>
      <c r="J32" s="81"/>
      <c r="K32" s="28"/>
      <c r="L32" s="81"/>
      <c r="M32" s="81"/>
      <c r="N32" s="242" t="s">
        <v>2200</v>
      </c>
      <c r="O32" s="289">
        <v>0</v>
      </c>
      <c r="P32" s="243">
        <v>0</v>
      </c>
      <c r="Q32" s="243">
        <v>0</v>
      </c>
      <c r="R32" s="243">
        <v>0</v>
      </c>
      <c r="S32" s="243">
        <v>0</v>
      </c>
      <c r="T32" s="243">
        <v>0</v>
      </c>
      <c r="U32" s="243">
        <v>12</v>
      </c>
      <c r="V32" s="243"/>
      <c r="W32" s="244">
        <f t="shared" si="8"/>
        <v>12</v>
      </c>
      <c r="X32" s="145">
        <f t="shared" si="9"/>
        <v>0</v>
      </c>
      <c r="AJ32" s="69" t="s">
        <v>1869</v>
      </c>
      <c r="AK32" s="69" t="s">
        <v>1857</v>
      </c>
      <c r="AL32" s="319">
        <f>SUM(AL24:AL31)</f>
        <v>0.70840476190476198</v>
      </c>
      <c r="AM32" s="319">
        <f>SUM(AM23+SUM(AM25:AM31))</f>
        <v>8.8158757769423541</v>
      </c>
      <c r="AN32" s="319">
        <f>SUM(AN24:AN31)</f>
        <v>0.57594000000000001</v>
      </c>
      <c r="AO32" s="319">
        <f>SUM(AO24:AO31)</f>
        <v>0.57594000000000001</v>
      </c>
      <c r="IV32" s="295" t="s">
        <v>1646</v>
      </c>
    </row>
    <row r="33" spans="1:44">
      <c r="A33" s="191"/>
      <c r="B33" s="174"/>
      <c r="C33" s="192" t="s">
        <v>1668</v>
      </c>
      <c r="D33" s="193">
        <f>'Loan Table'!J34</f>
        <v>7178.4492972048538</v>
      </c>
      <c r="E33" s="194"/>
      <c r="F33" s="187"/>
      <c r="G33" s="195">
        <v>0</v>
      </c>
      <c r="H33" s="108"/>
      <c r="I33" s="28"/>
      <c r="J33" s="81"/>
      <c r="K33" s="28"/>
      <c r="L33" s="81"/>
      <c r="M33" s="81"/>
      <c r="N33" s="242" t="s">
        <v>1646</v>
      </c>
      <c r="O33" s="289">
        <v>0</v>
      </c>
      <c r="P33" s="243">
        <v>8</v>
      </c>
      <c r="Q33" s="243">
        <v>8</v>
      </c>
      <c r="R33" s="243">
        <v>8</v>
      </c>
      <c r="S33" s="243">
        <v>8</v>
      </c>
      <c r="T33" s="243">
        <v>8</v>
      </c>
      <c r="U33" s="243"/>
      <c r="V33" s="243"/>
      <c r="W33" s="244">
        <f t="shared" si="8"/>
        <v>40</v>
      </c>
      <c r="X33" s="145">
        <f t="shared" si="9"/>
        <v>0</v>
      </c>
      <c r="AF33" t="s">
        <v>1877</v>
      </c>
      <c r="AG33" t="s">
        <v>1878</v>
      </c>
      <c r="AH33" t="s">
        <v>1876</v>
      </c>
      <c r="AJ33" s="306">
        <f>SUM(AL33:AO33)</f>
        <v>100</v>
      </c>
      <c r="AK33" t="s">
        <v>1873</v>
      </c>
      <c r="AL33" s="306">
        <v>100</v>
      </c>
      <c r="AM33" s="306">
        <v>0</v>
      </c>
      <c r="AN33" s="306">
        <v>0</v>
      </c>
      <c r="AO33" s="306">
        <v>0</v>
      </c>
      <c r="AP33" t="s">
        <v>934</v>
      </c>
      <c r="AQ33" s="306">
        <f>SUM(AL33:AO33)</f>
        <v>100</v>
      </c>
    </row>
    <row r="34" spans="1:44">
      <c r="A34" s="191"/>
      <c r="B34" s="174"/>
      <c r="C34" s="192" t="s">
        <v>1719</v>
      </c>
      <c r="D34" s="193">
        <f>'Loan Table'!K34</f>
        <v>9482.1953845310763</v>
      </c>
      <c r="E34" s="194"/>
      <c r="F34" s="187"/>
      <c r="G34" s="195">
        <v>0</v>
      </c>
      <c r="H34" s="108"/>
      <c r="I34" s="28"/>
      <c r="J34" s="81"/>
      <c r="K34" s="28"/>
      <c r="L34" s="81"/>
      <c r="M34" s="81"/>
      <c r="N34" s="242"/>
      <c r="O34" s="289"/>
      <c r="P34" s="243"/>
      <c r="Q34" s="243"/>
      <c r="R34" s="243"/>
      <c r="S34" s="243"/>
      <c r="T34" s="243"/>
      <c r="U34" s="243"/>
      <c r="V34" s="243"/>
      <c r="W34" s="244">
        <f t="shared" si="8"/>
        <v>0</v>
      </c>
      <c r="X34" s="145">
        <f t="shared" si="9"/>
        <v>0</v>
      </c>
      <c r="AB34" t="s">
        <v>1870</v>
      </c>
      <c r="AD34" t="s">
        <v>1875</v>
      </c>
      <c r="AE34" s="302">
        <v>1.2</v>
      </c>
      <c r="AF34" s="304">
        <v>10</v>
      </c>
      <c r="AG34" s="305">
        <v>0.15</v>
      </c>
      <c r="AH34" s="304">
        <f>SUM(AF34)+SUM(AF34*AG34)</f>
        <v>11.5</v>
      </c>
      <c r="AI34" s="304">
        <f>SUM(AH34*AE34)</f>
        <v>13.799999999999999</v>
      </c>
      <c r="AL34" s="295">
        <f>SUM($AI$34/$AJ$33)</f>
        <v>0.13799999999999998</v>
      </c>
      <c r="AM34" s="295">
        <f>SUM($AI$34/$AJ$33)</f>
        <v>0.13799999999999998</v>
      </c>
      <c r="AN34" s="295">
        <f>SUM($AI$34/$AJ$33)</f>
        <v>0.13799999999999998</v>
      </c>
      <c r="AO34" s="295">
        <f>SUM($AI$34/$AJ$33)</f>
        <v>0.13799999999999998</v>
      </c>
    </row>
    <row r="35" spans="1:44">
      <c r="A35" s="191"/>
      <c r="B35" s="174"/>
      <c r="C35" s="192" t="s">
        <v>1758</v>
      </c>
      <c r="D35" s="196">
        <v>7.0000000000000007E-2</v>
      </c>
      <c r="E35" s="194">
        <v>0</v>
      </c>
      <c r="F35" s="187"/>
      <c r="G35" s="195">
        <v>0</v>
      </c>
      <c r="H35" s="108"/>
      <c r="I35" s="28"/>
      <c r="J35" s="81"/>
      <c r="K35" s="28"/>
      <c r="L35" s="81"/>
      <c r="M35" s="81"/>
      <c r="N35" s="242" t="s">
        <v>1809</v>
      </c>
      <c r="O35" s="289">
        <v>0</v>
      </c>
      <c r="P35" s="243">
        <v>6</v>
      </c>
      <c r="Q35" s="243">
        <v>6</v>
      </c>
      <c r="R35" s="243">
        <v>6</v>
      </c>
      <c r="S35" s="243"/>
      <c r="T35" s="243"/>
      <c r="U35" s="243">
        <v>10</v>
      </c>
      <c r="V35" s="243">
        <v>10</v>
      </c>
      <c r="W35" s="244">
        <f t="shared" si="8"/>
        <v>38</v>
      </c>
      <c r="X35" s="145">
        <f t="shared" si="9"/>
        <v>0</v>
      </c>
      <c r="AC35" t="s">
        <v>1871</v>
      </c>
      <c r="AD35">
        <v>0</v>
      </c>
      <c r="AE35" t="s">
        <v>1872</v>
      </c>
      <c r="AF35">
        <v>7</v>
      </c>
      <c r="AG35" t="s">
        <v>1874</v>
      </c>
      <c r="AI35" s="78">
        <f>SUM(AD35/AF35)</f>
        <v>0</v>
      </c>
      <c r="AL35" s="295">
        <f>SUM($AI$35/$AJ$33)</f>
        <v>0</v>
      </c>
      <c r="AM35" s="295">
        <f>SUM($AI$35/$AJ$33)</f>
        <v>0</v>
      </c>
      <c r="AN35" s="295">
        <f>SUM($AI$35/$AJ$33)</f>
        <v>0</v>
      </c>
      <c r="AO35" s="295">
        <f>SUM($AI$35/$AJ$33)</f>
        <v>0</v>
      </c>
    </row>
    <row r="36" spans="1:44">
      <c r="A36" s="184"/>
      <c r="B36" s="174"/>
      <c r="C36" s="192" t="s">
        <v>1618</v>
      </c>
      <c r="D36" s="174"/>
      <c r="E36" s="186"/>
      <c r="F36" s="187"/>
      <c r="G36" s="188">
        <v>0</v>
      </c>
      <c r="H36" s="105"/>
      <c r="I36" s="6"/>
      <c r="J36" s="79"/>
      <c r="K36" s="6"/>
      <c r="L36" s="79"/>
      <c r="M36" s="79"/>
      <c r="N36" s="242" t="s">
        <v>1809</v>
      </c>
      <c r="O36" s="289">
        <v>0</v>
      </c>
      <c r="P36" s="243">
        <v>6</v>
      </c>
      <c r="Q36" s="243">
        <v>6</v>
      </c>
      <c r="R36" s="243">
        <v>6</v>
      </c>
      <c r="S36" s="243"/>
      <c r="T36" s="243"/>
      <c r="U36" s="243">
        <v>10</v>
      </c>
      <c r="V36" s="243">
        <v>10</v>
      </c>
      <c r="W36" s="244">
        <f t="shared" si="8"/>
        <v>38</v>
      </c>
      <c r="X36" s="145">
        <f t="shared" si="9"/>
        <v>0</v>
      </c>
      <c r="AC36" t="s">
        <v>1880</v>
      </c>
      <c r="AD36">
        <v>0</v>
      </c>
      <c r="AF36">
        <v>15</v>
      </c>
      <c r="AI36" s="78">
        <f>SUM(AD36/AF36)</f>
        <v>0</v>
      </c>
      <c r="AL36" s="295">
        <f>SUM($AI$36/$AJ$33)</f>
        <v>0</v>
      </c>
      <c r="AM36" s="295">
        <f>SUM($AI$36/$AJ$33)</f>
        <v>0</v>
      </c>
      <c r="AN36" s="295">
        <f>SUM($AI$36/$AJ$33)</f>
        <v>0</v>
      </c>
      <c r="AO36" s="295">
        <f>SUM($AI$36/$AJ$33)</f>
        <v>0</v>
      </c>
    </row>
    <row r="37" spans="1:44">
      <c r="A37" s="197"/>
      <c r="B37" s="198"/>
      <c r="C37" s="199" t="s">
        <v>1619</v>
      </c>
      <c r="D37" s="198"/>
      <c r="E37" s="200"/>
      <c r="F37" s="187"/>
      <c r="G37" s="188">
        <v>0</v>
      </c>
      <c r="H37" s="105"/>
      <c r="I37" s="8"/>
      <c r="J37" s="80"/>
      <c r="K37" s="8"/>
      <c r="L37" s="80"/>
      <c r="M37" s="80"/>
      <c r="N37" s="242" t="s">
        <v>1809</v>
      </c>
      <c r="O37" s="289">
        <v>0</v>
      </c>
      <c r="P37" s="243">
        <v>6</v>
      </c>
      <c r="Q37" s="243">
        <v>6</v>
      </c>
      <c r="R37" s="243">
        <v>6</v>
      </c>
      <c r="S37" s="243"/>
      <c r="T37" s="243"/>
      <c r="U37" s="243">
        <v>10</v>
      </c>
      <c r="V37" s="243">
        <v>10</v>
      </c>
      <c r="W37" s="244">
        <f t="shared" si="8"/>
        <v>38</v>
      </c>
      <c r="X37" s="145">
        <f t="shared" si="9"/>
        <v>0</v>
      </c>
      <c r="AH37" t="s">
        <v>935</v>
      </c>
      <c r="AL37" s="319">
        <f>SUM(AL32:AL35)-SUM(AL33)</f>
        <v>0.84640476190476477</v>
      </c>
      <c r="AM37" s="319">
        <f>SUM(AM32:AM35)-SUM(AM33)</f>
        <v>8.953875776942354</v>
      </c>
      <c r="AN37" s="319">
        <f>SUM(AN32:AN35)-SUM(AN33)</f>
        <v>0.71394000000000002</v>
      </c>
      <c r="AO37" s="319">
        <f>SUM(AO32:AO35)-SUM(AO33)</f>
        <v>0.71394000000000002</v>
      </c>
    </row>
    <row r="38" spans="1:44">
      <c r="A38" s="20"/>
      <c r="B38" s="21" t="s">
        <v>1620</v>
      </c>
      <c r="C38" s="22"/>
      <c r="D38" s="22"/>
      <c r="E38" s="22"/>
      <c r="G38" s="125">
        <f>SUM(G14:G37)</f>
        <v>0</v>
      </c>
      <c r="H38" s="110"/>
      <c r="I38" s="22"/>
      <c r="J38" s="82"/>
      <c r="K38" s="22"/>
      <c r="L38" s="82"/>
      <c r="M38" s="82"/>
      <c r="N38" s="242"/>
      <c r="O38" s="289"/>
      <c r="P38" s="243"/>
      <c r="Q38" s="243"/>
      <c r="R38" s="243"/>
      <c r="S38" s="243"/>
      <c r="T38" s="243"/>
      <c r="U38" s="243"/>
      <c r="V38" s="243"/>
      <c r="W38" s="244">
        <f t="shared" si="8"/>
        <v>0</v>
      </c>
      <c r="X38" s="145">
        <f t="shared" si="9"/>
        <v>0</v>
      </c>
      <c r="AH38" t="s">
        <v>936</v>
      </c>
      <c r="AK38" s="297">
        <v>0.35</v>
      </c>
      <c r="AL38" s="340">
        <f>SUM(AL37)+SUM(AL37*$AK$38)</f>
        <v>1.1426464285714324</v>
      </c>
      <c r="AM38" s="340">
        <f>SUM(AM37)+SUM(AM37*$AK$38)</f>
        <v>12.087732298872178</v>
      </c>
      <c r="AN38" s="340">
        <f>SUM(AN37)+SUM(AN37*$AK$38)</f>
        <v>0.96381899999999998</v>
      </c>
      <c r="AO38" s="340">
        <f>SUM(AO37)+SUM(AO37*$AK$38)</f>
        <v>0.96381899999999998</v>
      </c>
    </row>
    <row r="39" spans="1:44">
      <c r="A39" s="15"/>
      <c r="B39" s="6"/>
      <c r="C39" s="6"/>
      <c r="D39" s="6"/>
      <c r="E39" s="6"/>
      <c r="G39" s="124"/>
      <c r="H39" s="105"/>
      <c r="I39" s="6"/>
      <c r="J39" s="79"/>
      <c r="K39" s="6"/>
      <c r="L39" s="79"/>
      <c r="M39" s="79"/>
      <c r="N39" s="242"/>
      <c r="O39" s="289"/>
      <c r="P39" s="243"/>
      <c r="Q39" s="243"/>
      <c r="R39" s="243"/>
      <c r="S39" s="243"/>
      <c r="T39" s="243"/>
      <c r="U39" s="243"/>
      <c r="V39" s="243"/>
      <c r="W39" s="244">
        <f t="shared" si="8"/>
        <v>0</v>
      </c>
      <c r="X39" s="145">
        <f t="shared" si="9"/>
        <v>0</v>
      </c>
      <c r="AQ39" t="s">
        <v>2215</v>
      </c>
    </row>
    <row r="40" spans="1:44">
      <c r="A40" s="15"/>
      <c r="B40" s="7" t="s">
        <v>1621</v>
      </c>
      <c r="C40" s="6"/>
      <c r="D40" s="6"/>
      <c r="E40" s="6"/>
      <c r="G40" s="124">
        <f>G11-G38</f>
        <v>0</v>
      </c>
      <c r="H40" s="111"/>
      <c r="I40" s="29"/>
      <c r="J40" s="79"/>
      <c r="K40" s="29"/>
      <c r="L40" s="79"/>
      <c r="M40" s="79"/>
      <c r="N40" s="242"/>
      <c r="O40" s="289"/>
      <c r="P40" s="243"/>
      <c r="Q40" s="243"/>
      <c r="R40" s="243"/>
      <c r="S40" s="243"/>
      <c r="T40" s="243"/>
      <c r="U40" s="243"/>
      <c r="V40" s="243"/>
      <c r="W40" s="244">
        <f t="shared" si="8"/>
        <v>0</v>
      </c>
      <c r="X40" s="145">
        <f t="shared" si="9"/>
        <v>0</v>
      </c>
      <c r="AL40" s="255" t="s">
        <v>1646</v>
      </c>
      <c r="AQ40">
        <v>1.52</v>
      </c>
    </row>
    <row r="41" spans="1:44">
      <c r="A41" s="15"/>
      <c r="B41" s="7" t="s">
        <v>1622</v>
      </c>
      <c r="C41" s="6"/>
      <c r="D41" s="27">
        <v>0</v>
      </c>
      <c r="E41" s="6"/>
      <c r="G41" s="124">
        <f>IF($S$40&gt;0,$D$41*G40,0)</f>
        <v>0</v>
      </c>
      <c r="H41" s="111"/>
      <c r="I41" s="29"/>
      <c r="J41" s="79"/>
      <c r="K41" s="29"/>
      <c r="L41" s="79"/>
      <c r="M41" s="79"/>
      <c r="N41" s="242"/>
      <c r="O41" s="289"/>
      <c r="P41" s="243"/>
      <c r="Q41" s="243"/>
      <c r="R41" s="243"/>
      <c r="S41" s="243"/>
      <c r="T41" s="243"/>
      <c r="U41" s="243"/>
      <c r="V41" s="243"/>
      <c r="W41" s="244">
        <f t="shared" si="8"/>
        <v>0</v>
      </c>
      <c r="X41" s="145">
        <f t="shared" si="9"/>
        <v>0</v>
      </c>
      <c r="Y41" t="s">
        <v>1811</v>
      </c>
      <c r="Z41">
        <f>O43</f>
        <v>11</v>
      </c>
      <c r="AG41" t="s">
        <v>275</v>
      </c>
      <c r="AH41" t="s">
        <v>1879</v>
      </c>
      <c r="AK41" s="297">
        <v>0.25</v>
      </c>
      <c r="AL41" s="341">
        <f>AL38/SUM(1-$AK$41)</f>
        <v>1.5235285714285765</v>
      </c>
      <c r="AM41" s="341">
        <f>AM38/SUM(1-$AK$41)</f>
        <v>16.116976398496238</v>
      </c>
      <c r="AN41" s="341">
        <f>AN38/SUM(1-$AK$41)</f>
        <v>1.2850919999999999</v>
      </c>
      <c r="AO41" s="341">
        <f>AO38/SUM(1-$AK$41)</f>
        <v>1.2850919999999999</v>
      </c>
      <c r="AQ41" s="132">
        <v>1.1399999999999999</v>
      </c>
    </row>
    <row r="42" spans="1:44" ht="13.5" thickBot="1">
      <c r="A42" s="15"/>
      <c r="B42" s="6"/>
      <c r="C42" s="6"/>
      <c r="D42" s="6"/>
      <c r="E42" s="6"/>
      <c r="G42" s="124"/>
      <c r="H42" s="111"/>
      <c r="I42" s="29"/>
      <c r="J42" s="79"/>
      <c r="K42" s="29"/>
      <c r="L42" s="79"/>
      <c r="M42" s="79"/>
      <c r="N42" s="253" t="s">
        <v>1807</v>
      </c>
      <c r="O42" s="291">
        <f>SUM(O25:O41)/O43</f>
        <v>0</v>
      </c>
      <c r="P42" s="247">
        <f t="shared" ref="P42:X42" si="14">SUM(P25:P41)</f>
        <v>34</v>
      </c>
      <c r="Q42" s="247">
        <f t="shared" si="14"/>
        <v>34</v>
      </c>
      <c r="R42" s="247">
        <f t="shared" si="14"/>
        <v>34</v>
      </c>
      <c r="S42" s="247">
        <f t="shared" si="14"/>
        <v>16</v>
      </c>
      <c r="T42" s="247">
        <f t="shared" si="14"/>
        <v>16</v>
      </c>
      <c r="U42" s="247">
        <f t="shared" si="14"/>
        <v>92</v>
      </c>
      <c r="V42" s="247">
        <f t="shared" si="14"/>
        <v>30</v>
      </c>
      <c r="W42" s="247">
        <f t="shared" si="14"/>
        <v>256</v>
      </c>
      <c r="X42" s="145">
        <f t="shared" si="14"/>
        <v>0</v>
      </c>
      <c r="Y42" s="255">
        <f>SUM(X42/W42)</f>
        <v>0</v>
      </c>
      <c r="AH42" t="s">
        <v>938</v>
      </c>
      <c r="AK42" s="297">
        <v>0.3</v>
      </c>
      <c r="AL42" s="341">
        <f>AL41/SUM(1-$AK$42)*0.7</f>
        <v>1.5235285714285765</v>
      </c>
      <c r="AM42" s="341">
        <f>AM41/SUM(1-$AK$42)*0.7</f>
        <v>16.116976398496238</v>
      </c>
      <c r="AN42" s="341">
        <f>AN41/SUM(1-$AK$42)*0.7</f>
        <v>1.2850919999999999</v>
      </c>
      <c r="AO42" s="341">
        <f>AO41/SUM(1-$AK$42)*0.7</f>
        <v>1.2850919999999999</v>
      </c>
      <c r="AQ42">
        <f>AQ40-AQ41</f>
        <v>0.38000000000000012</v>
      </c>
      <c r="AR42" s="342">
        <f>AQ42/AQ40</f>
        <v>0.25000000000000006</v>
      </c>
    </row>
    <row r="43" spans="1:44">
      <c r="A43" s="30"/>
      <c r="B43" s="31" t="s">
        <v>1623</v>
      </c>
      <c r="C43" s="32"/>
      <c r="D43" s="32"/>
      <c r="E43" s="32"/>
      <c r="G43" s="126">
        <f>G40-G41</f>
        <v>0</v>
      </c>
      <c r="H43" s="112"/>
      <c r="I43" s="33"/>
      <c r="J43" s="83"/>
      <c r="K43" s="33"/>
      <c r="L43" s="83"/>
      <c r="M43" s="83"/>
      <c r="N43" t="s">
        <v>1808</v>
      </c>
      <c r="O43">
        <v>11</v>
      </c>
      <c r="X43" s="145"/>
      <c r="AL43" s="295"/>
      <c r="AM43" s="295"/>
      <c r="AN43" s="295"/>
      <c r="AO43" s="295"/>
    </row>
    <row r="44" spans="1:44">
      <c r="A44" s="34"/>
      <c r="B44" s="34"/>
      <c r="C44" s="34"/>
      <c r="D44" s="34"/>
      <c r="E44" s="34"/>
      <c r="G44" s="127"/>
      <c r="H44" s="113"/>
      <c r="I44" s="35"/>
      <c r="J44" s="84"/>
      <c r="K44" s="35"/>
      <c r="L44" s="84"/>
      <c r="M44" s="84"/>
      <c r="W44" t="s">
        <v>1646</v>
      </c>
      <c r="X44" t="s">
        <v>1646</v>
      </c>
      <c r="AL44" s="295"/>
      <c r="AM44" s="295"/>
      <c r="AN44" s="295"/>
      <c r="AO44" s="295"/>
    </row>
    <row r="45" spans="1:44">
      <c r="A45" s="16"/>
      <c r="B45" s="36" t="s">
        <v>1624</v>
      </c>
      <c r="C45" s="17"/>
      <c r="D45" s="37"/>
      <c r="E45" s="38"/>
      <c r="G45" s="128"/>
      <c r="H45" s="114"/>
      <c r="I45" s="39"/>
      <c r="J45" s="85"/>
      <c r="K45" s="39"/>
      <c r="L45" s="85"/>
      <c r="M45" s="85"/>
      <c r="AL45" s="295"/>
      <c r="AM45" s="295"/>
      <c r="AN45" s="295"/>
      <c r="AO45" s="295"/>
    </row>
    <row r="46" spans="1:44">
      <c r="A46" s="19"/>
      <c r="B46" s="40" t="s">
        <v>1625</v>
      </c>
      <c r="C46" s="34"/>
      <c r="D46" s="41"/>
      <c r="E46" s="42"/>
      <c r="G46" s="120">
        <v>0</v>
      </c>
      <c r="H46" s="105"/>
      <c r="I46" s="8"/>
      <c r="J46" s="80"/>
      <c r="K46" s="8"/>
      <c r="L46" s="80"/>
      <c r="M46" s="80"/>
      <c r="AH46" t="s">
        <v>937</v>
      </c>
      <c r="AL46" s="295"/>
      <c r="AM46" s="295"/>
      <c r="AN46" s="295"/>
      <c r="AO46" s="295"/>
    </row>
    <row r="47" spans="1:44">
      <c r="A47" s="19"/>
      <c r="B47" s="40" t="s">
        <v>1626</v>
      </c>
      <c r="C47" s="34"/>
      <c r="D47" s="43"/>
      <c r="E47" s="42"/>
      <c r="G47" s="120">
        <v>0</v>
      </c>
      <c r="H47" s="105"/>
      <c r="I47" s="8"/>
      <c r="J47" s="80"/>
      <c r="K47" s="8"/>
      <c r="L47" s="80"/>
      <c r="M47" s="80"/>
      <c r="AL47" s="295">
        <v>1</v>
      </c>
      <c r="AM47" s="295"/>
      <c r="AN47" s="295"/>
      <c r="AO47" s="295"/>
    </row>
    <row r="48" spans="1:44">
      <c r="A48" s="19"/>
      <c r="B48" s="40" t="s">
        <v>1627</v>
      </c>
      <c r="C48" s="34"/>
      <c r="D48" s="43"/>
      <c r="E48" s="42"/>
      <c r="G48" s="120">
        <v>0</v>
      </c>
      <c r="H48" s="105"/>
      <c r="I48" s="8"/>
      <c r="J48" s="80"/>
      <c r="K48" s="8"/>
      <c r="L48" s="80"/>
      <c r="M48" s="80"/>
      <c r="AL48" s="295">
        <v>10</v>
      </c>
      <c r="AM48" s="295"/>
      <c r="AN48" s="295"/>
      <c r="AO48" s="295"/>
    </row>
    <row r="49" spans="1:41">
      <c r="A49" s="19"/>
      <c r="B49" s="40" t="s">
        <v>1628</v>
      </c>
      <c r="C49" s="34"/>
      <c r="D49" s="43"/>
      <c r="E49" s="42"/>
      <c r="G49" s="120">
        <v>0</v>
      </c>
      <c r="H49" s="105"/>
      <c r="I49" s="8"/>
      <c r="J49" s="80"/>
      <c r="K49" s="8"/>
      <c r="L49" s="80"/>
      <c r="M49" s="80"/>
      <c r="AL49" s="295"/>
      <c r="AM49" s="295"/>
      <c r="AN49" s="295"/>
      <c r="AO49" s="295"/>
    </row>
    <row r="50" spans="1:41">
      <c r="A50" s="19"/>
      <c r="B50" s="40" t="s">
        <v>1629</v>
      </c>
      <c r="C50" s="34"/>
      <c r="D50" s="43"/>
      <c r="E50" s="44"/>
      <c r="G50" s="120">
        <v>0</v>
      </c>
      <c r="H50" s="105"/>
      <c r="I50" s="8"/>
      <c r="J50" s="80"/>
      <c r="K50" s="8"/>
      <c r="L50" s="80"/>
      <c r="M50" s="80"/>
      <c r="AL50" s="341">
        <f>AL47/SUM(1-$AK$41)</f>
        <v>1.3333333333333333</v>
      </c>
      <c r="AM50" s="295"/>
      <c r="AN50" s="295"/>
      <c r="AO50" s="295"/>
    </row>
    <row r="51" spans="1:41">
      <c r="A51" s="23"/>
      <c r="B51" s="21" t="s">
        <v>1630</v>
      </c>
      <c r="C51" s="22"/>
      <c r="D51" s="22"/>
      <c r="E51" s="45"/>
      <c r="G51" s="129">
        <f>SUM(G46:G50)</f>
        <v>0</v>
      </c>
      <c r="H51" s="110"/>
      <c r="I51" s="22"/>
      <c r="J51" s="82"/>
      <c r="K51" s="22"/>
      <c r="L51" s="82"/>
      <c r="M51" s="82"/>
      <c r="AL51" s="341">
        <f>AL50/SUM(1-$AK$42)*0.7</f>
        <v>1.3333333333333333</v>
      </c>
      <c r="AM51" s="295"/>
      <c r="AN51" s="295"/>
      <c r="AO51" s="295"/>
    </row>
    <row r="52" spans="1:41">
      <c r="A52" s="19"/>
      <c r="B52" s="47" t="s">
        <v>1631</v>
      </c>
      <c r="C52" s="34"/>
      <c r="D52" s="43"/>
      <c r="E52" s="38"/>
      <c r="G52" s="120"/>
      <c r="H52" s="115"/>
      <c r="I52" s="43"/>
      <c r="J52" s="86"/>
      <c r="K52" s="43"/>
      <c r="L52" s="86"/>
      <c r="M52" s="86"/>
      <c r="AL52" s="295"/>
      <c r="AM52" s="295"/>
      <c r="AN52" s="295"/>
      <c r="AO52" s="295"/>
    </row>
    <row r="53" spans="1:41">
      <c r="A53" s="19"/>
      <c r="B53" s="43" t="str">
        <f t="shared" ref="B53:B58" si="15">B46</f>
        <v>P1</v>
      </c>
      <c r="C53" s="43"/>
      <c r="D53" s="48"/>
      <c r="E53" s="42"/>
      <c r="G53" s="120">
        <f>G46*$D53</f>
        <v>0</v>
      </c>
      <c r="H53" s="116"/>
      <c r="I53" s="41"/>
      <c r="J53" s="86"/>
      <c r="K53" s="41"/>
      <c r="L53" s="86"/>
      <c r="M53" s="86"/>
      <c r="AL53" s="295"/>
      <c r="AM53" s="295"/>
      <c r="AN53" s="295"/>
      <c r="AO53" s="295"/>
    </row>
    <row r="54" spans="1:41">
      <c r="A54" s="19"/>
      <c r="B54" s="43" t="str">
        <f t="shared" si="15"/>
        <v>P2</v>
      </c>
      <c r="C54" s="43"/>
      <c r="D54" s="48"/>
      <c r="E54" s="42"/>
      <c r="G54" s="120">
        <f>G47*$D54</f>
        <v>0</v>
      </c>
      <c r="H54" s="116"/>
      <c r="I54" s="41"/>
      <c r="J54" s="86"/>
      <c r="K54" s="41"/>
      <c r="L54" s="86"/>
      <c r="M54" s="86"/>
      <c r="AL54" s="295"/>
      <c r="AM54" s="295"/>
      <c r="AN54" s="295"/>
      <c r="AO54" s="295"/>
    </row>
    <row r="55" spans="1:41">
      <c r="A55" s="19"/>
      <c r="B55" s="43" t="str">
        <f t="shared" si="15"/>
        <v>P3</v>
      </c>
      <c r="C55" s="43"/>
      <c r="D55" s="48"/>
      <c r="E55" s="42"/>
      <c r="G55" s="120">
        <f>G48*$D55</f>
        <v>0</v>
      </c>
      <c r="H55" s="116"/>
      <c r="I55" s="41"/>
      <c r="J55" s="86"/>
      <c r="K55" s="41"/>
      <c r="L55" s="86"/>
      <c r="M55" s="86"/>
      <c r="AL55" s="295"/>
      <c r="AM55" s="295"/>
      <c r="AN55" s="295"/>
      <c r="AO55" s="295"/>
    </row>
    <row r="56" spans="1:41">
      <c r="A56" s="19"/>
      <c r="B56" s="43" t="str">
        <f t="shared" si="15"/>
        <v>P4</v>
      </c>
      <c r="C56" s="43"/>
      <c r="D56" s="48"/>
      <c r="E56" s="42"/>
      <c r="G56" s="120">
        <f>G49*$D56</f>
        <v>0</v>
      </c>
      <c r="H56" s="116"/>
      <c r="I56" s="41"/>
      <c r="J56" s="86"/>
      <c r="K56" s="41"/>
      <c r="L56" s="86"/>
      <c r="M56" s="86"/>
      <c r="AL56" s="295"/>
      <c r="AM56" s="295"/>
      <c r="AN56" s="295"/>
      <c r="AO56" s="295"/>
    </row>
    <row r="57" spans="1:41">
      <c r="A57" s="19"/>
      <c r="B57" s="43" t="str">
        <f t="shared" si="15"/>
        <v>P5</v>
      </c>
      <c r="C57" s="43"/>
      <c r="D57" s="48"/>
      <c r="E57" s="44"/>
      <c r="G57" s="120">
        <f>G50*$D57</f>
        <v>0</v>
      </c>
      <c r="H57" s="111"/>
      <c r="I57" s="49"/>
      <c r="J57" s="80"/>
      <c r="K57" s="49"/>
      <c r="L57" s="80"/>
      <c r="M57" s="80"/>
      <c r="AL57" s="295"/>
      <c r="AM57" s="295"/>
      <c r="AN57" s="295"/>
      <c r="AO57" s="295"/>
    </row>
    <row r="58" spans="1:41">
      <c r="A58" s="46"/>
      <c r="B58" s="50" t="str">
        <f t="shared" si="15"/>
        <v>TOTAL</v>
      </c>
      <c r="C58" s="50"/>
      <c r="D58" s="50"/>
      <c r="E58" s="51"/>
      <c r="G58" s="129">
        <f>SUM(G53:G57)</f>
        <v>0</v>
      </c>
      <c r="H58" s="117"/>
      <c r="I58" s="50"/>
      <c r="J58" s="87"/>
      <c r="K58" s="50"/>
      <c r="L58" s="87"/>
      <c r="M58" s="87"/>
      <c r="AL58" s="295"/>
      <c r="AM58" s="295"/>
      <c r="AN58" s="295"/>
      <c r="AO58" s="295"/>
    </row>
    <row r="59" spans="1:41">
      <c r="A59" s="34"/>
      <c r="B59" s="34"/>
      <c r="C59" s="34"/>
      <c r="D59" s="34"/>
      <c r="E59" s="34"/>
      <c r="G59" s="130"/>
      <c r="H59" s="115"/>
      <c r="I59" s="34"/>
      <c r="J59" s="88"/>
      <c r="K59" s="34"/>
      <c r="L59" s="88"/>
      <c r="M59" s="88"/>
      <c r="AL59" s="295"/>
      <c r="AM59" s="295"/>
      <c r="AN59" s="295"/>
      <c r="AO59" s="295"/>
    </row>
    <row r="60" spans="1:41">
      <c r="AL60" s="295"/>
      <c r="AM60" s="295"/>
      <c r="AN60" s="295"/>
      <c r="AO60" s="295"/>
    </row>
    <row r="61" spans="1:41">
      <c r="AL61" s="295"/>
      <c r="AM61" s="295"/>
      <c r="AN61" s="295"/>
      <c r="AO61" s="295"/>
    </row>
    <row r="62" spans="1:41">
      <c r="AL62" s="295"/>
      <c r="AM62" s="295"/>
      <c r="AN62" s="295"/>
      <c r="AO62" s="295"/>
    </row>
    <row r="63" spans="1:41">
      <c r="AL63" s="295"/>
      <c r="AM63" s="295"/>
      <c r="AN63" s="295"/>
      <c r="AO63" s="295"/>
    </row>
    <row r="64" spans="1:41">
      <c r="AL64" s="295"/>
      <c r="AM64" s="295"/>
      <c r="AN64" s="295"/>
      <c r="AO64" s="295"/>
    </row>
    <row r="65" spans="38:41">
      <c r="AL65" s="295"/>
      <c r="AM65" s="295"/>
      <c r="AN65" s="295"/>
      <c r="AO65" s="295"/>
    </row>
    <row r="66" spans="38:41">
      <c r="AL66" s="295"/>
      <c r="AM66" s="295"/>
      <c r="AN66" s="295"/>
      <c r="AO66" s="295"/>
    </row>
    <row r="67" spans="38:41">
      <c r="AL67" s="295"/>
      <c r="AM67" s="295"/>
      <c r="AN67" s="295"/>
      <c r="AO67" s="295"/>
    </row>
    <row r="68" spans="38:41">
      <c r="AL68" s="295"/>
      <c r="AM68" s="295"/>
      <c r="AN68" s="295"/>
      <c r="AO68" s="295"/>
    </row>
    <row r="69" spans="38:41">
      <c r="AL69" s="295"/>
      <c r="AM69" s="295"/>
      <c r="AN69" s="295"/>
      <c r="AO69" s="295"/>
    </row>
    <row r="70" spans="38:41">
      <c r="AL70" s="295"/>
      <c r="AM70" s="295"/>
      <c r="AN70" s="295"/>
      <c r="AO70" s="295"/>
    </row>
    <row r="71" spans="38:41">
      <c r="AL71" s="295"/>
      <c r="AM71" s="295"/>
      <c r="AN71" s="295"/>
      <c r="AO71" s="295"/>
    </row>
    <row r="72" spans="38:41">
      <c r="AL72" s="295"/>
      <c r="AM72" s="295"/>
      <c r="AN72" s="295"/>
      <c r="AO72" s="295"/>
    </row>
    <row r="73" spans="38:41">
      <c r="AL73" s="295"/>
      <c r="AM73" s="295"/>
      <c r="AN73" s="295"/>
      <c r="AO73" s="295"/>
    </row>
    <row r="74" spans="38:41">
      <c r="AL74" s="295"/>
      <c r="AM74" s="295"/>
      <c r="AN74" s="295"/>
      <c r="AO74" s="295"/>
    </row>
    <row r="75" spans="38:41">
      <c r="AL75" s="295"/>
      <c r="AM75" s="295"/>
      <c r="AN75" s="295"/>
      <c r="AO75" s="295"/>
    </row>
    <row r="76" spans="38:41">
      <c r="AL76" s="295"/>
      <c r="AM76" s="295"/>
      <c r="AN76" s="295"/>
      <c r="AO76" s="295"/>
    </row>
    <row r="77" spans="38:41">
      <c r="AL77" s="295"/>
      <c r="AM77" s="295"/>
      <c r="AN77" s="295"/>
      <c r="AO77" s="295"/>
    </row>
    <row r="78" spans="38:41">
      <c r="AL78" s="295"/>
      <c r="AM78" s="295"/>
      <c r="AN78" s="295"/>
      <c r="AO78" s="295"/>
    </row>
    <row r="79" spans="38:41">
      <c r="AL79" s="295"/>
      <c r="AM79" s="295"/>
      <c r="AN79" s="295"/>
      <c r="AO79" s="295"/>
    </row>
    <row r="80" spans="38:41">
      <c r="AL80" s="295"/>
      <c r="AM80" s="295"/>
      <c r="AN80" s="295"/>
      <c r="AO80" s="295"/>
    </row>
    <row r="65536" spans="14:14">
      <c r="N65536" s="242" t="s">
        <v>1646</v>
      </c>
    </row>
  </sheetData>
  <phoneticPr fontId="13" type="noConversion"/>
  <hyperlinks>
    <hyperlink ref="G15" r:id="rId1" display="sd@sum("/>
    <hyperlink ref="AL41" r:id="rId2" display="=AL38/@sum(1-AK41)"/>
    <hyperlink ref="AM41" r:id="rId3" display="=AL38/@sum(1-AK41)"/>
    <hyperlink ref="AN41" r:id="rId4" display="=AL38/@sum(1-AK41)"/>
    <hyperlink ref="AO41" r:id="rId5" display="=AL38/@sum(1-AK41)"/>
    <hyperlink ref="AL42" r:id="rId6" display="=AL41/@sum(1-AK42)*0.7"/>
    <hyperlink ref="AM42" r:id="rId7" display="=AL41/@sum(1-AK42)*0.7"/>
    <hyperlink ref="AN42" r:id="rId8" display="=AL41/@sum(1-AK42)*0.7"/>
    <hyperlink ref="AO42" r:id="rId9" display="=AL41/@sum(1-AK42)*0.7"/>
    <hyperlink ref="AL50" r:id="rId10" display="=AL38/@sum(1-AK41)"/>
    <hyperlink ref="AL51" r:id="rId11" display="=AL41/@sum(1-AK42)*0.7"/>
  </hyperlinks>
  <pageMargins left="0.75" right="0.75" top="0.39" bottom="0.17" header="0.5" footer="0.24"/>
  <pageSetup scale="10" orientation="landscape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C14" workbookViewId="0">
      <selection activeCell="K31" sqref="K31"/>
    </sheetView>
  </sheetViews>
  <sheetFormatPr defaultRowHeight="12.75"/>
  <cols>
    <col min="3" max="3" width="16" customWidth="1"/>
    <col min="4" max="4" width="20.85546875" customWidth="1"/>
    <col min="5" max="5" width="17.85546875" customWidth="1"/>
    <col min="6" max="6" width="12" style="78" customWidth="1"/>
    <col min="7" max="7" width="12.28515625" style="95" customWidth="1"/>
    <col min="8" max="8" width="13.5703125" style="78" customWidth="1"/>
    <col min="9" max="9" width="11.140625" style="95" customWidth="1"/>
    <col min="10" max="10" width="10.42578125" style="78" customWidth="1"/>
    <col min="11" max="11" width="9.140625" style="95"/>
  </cols>
  <sheetData>
    <row r="1" spans="1:6">
      <c r="A1" t="s">
        <v>1637</v>
      </c>
      <c r="C1" t="str">
        <f>'Pro-forma income-exp'!B1</f>
        <v xml:space="preserve"> </v>
      </c>
    </row>
    <row r="2" spans="1:6">
      <c r="B2" t="s">
        <v>1727</v>
      </c>
      <c r="C2" s="102">
        <f>'Pro-forma income-exp'!L7</f>
        <v>0</v>
      </c>
    </row>
    <row r="3" spans="1:6">
      <c r="B3" t="s">
        <v>1726</v>
      </c>
      <c r="C3" s="102" t="str">
        <f>'Pro-forma income-exp'!I7</f>
        <v>0-</v>
      </c>
    </row>
    <row r="4" spans="1:6">
      <c r="A4" s="7" t="s">
        <v>1604</v>
      </c>
      <c r="B4" s="6"/>
      <c r="C4" s="6"/>
      <c r="D4" s="26"/>
      <c r="F4" s="80"/>
    </row>
    <row r="5" spans="1:6">
      <c r="A5" s="6"/>
      <c r="B5" s="7" t="str">
        <f>'Pro-forma income-exp'!C14</f>
        <v>Salaries</v>
      </c>
      <c r="C5" s="6" t="str">
        <f>'Pro-forma income-exp'!D14</f>
        <v xml:space="preserve"> </v>
      </c>
      <c r="D5" s="26" t="str">
        <f>'Pro-forma income-exp'!E14</f>
        <v xml:space="preserve"> </v>
      </c>
      <c r="E5" t="str">
        <f>'Pro-forma income-exp'!F14</f>
        <v xml:space="preserve"> </v>
      </c>
      <c r="F5" s="80">
        <f>SUM('Pro-forma income-exp'!G14)</f>
        <v>0</v>
      </c>
    </row>
    <row r="6" spans="1:6">
      <c r="A6" s="6">
        <v>1</v>
      </c>
      <c r="B6" s="7" t="str">
        <f>'Pro-forma income-exp'!C15</f>
        <v>Employee Wages</v>
      </c>
      <c r="C6" s="6" t="str">
        <f>'Pro-forma income-exp'!D15</f>
        <v xml:space="preserve"> </v>
      </c>
      <c r="D6" s="26" t="str">
        <f>'Pro-forma income-exp'!E15</f>
        <v xml:space="preserve"> </v>
      </c>
      <c r="E6" t="str">
        <f>'Pro-forma income-exp'!F15</f>
        <v xml:space="preserve"> </v>
      </c>
      <c r="F6" s="80">
        <f>SUM('Pro-forma income-exp'!G15)</f>
        <v>0</v>
      </c>
    </row>
    <row r="7" spans="1:6">
      <c r="A7" s="6"/>
      <c r="B7" s="7" t="str">
        <f>'Pro-forma income-exp'!C16</f>
        <v>Payroll Exp.</v>
      </c>
      <c r="C7" s="6">
        <f>'Pro-forma income-exp'!D16</f>
        <v>0</v>
      </c>
      <c r="D7" s="26">
        <f>'Pro-forma income-exp'!E16</f>
        <v>0</v>
      </c>
      <c r="E7">
        <f>'Pro-forma income-exp'!F16</f>
        <v>0</v>
      </c>
      <c r="F7" s="80">
        <f>SUM('Pro-forma income-exp'!G16)</f>
        <v>0</v>
      </c>
    </row>
    <row r="8" spans="1:6">
      <c r="A8" s="6"/>
      <c r="B8" s="7" t="str">
        <f>'Pro-forma income-exp'!C17</f>
        <v>Workers Comp</v>
      </c>
      <c r="C8" s="6">
        <f>'Pro-forma income-exp'!D17</f>
        <v>7.4499999999999997E-2</v>
      </c>
      <c r="D8" s="26">
        <f>'Pro-forma income-exp'!E17</f>
        <v>0</v>
      </c>
      <c r="E8">
        <f>'Pro-forma income-exp'!F17</f>
        <v>0</v>
      </c>
      <c r="F8" s="80">
        <f>SUM('Pro-forma income-exp'!G17)</f>
        <v>0</v>
      </c>
    </row>
    <row r="9" spans="1:6">
      <c r="A9" s="6"/>
      <c r="B9" s="7" t="str">
        <f>'Pro-forma income-exp'!C18</f>
        <v>Health Plan</v>
      </c>
      <c r="C9" s="6" t="str">
        <f>'Pro-forma income-exp'!D18</f>
        <v>per month =</v>
      </c>
      <c r="D9" s="26">
        <f>'Pro-forma income-exp'!E18</f>
        <v>0</v>
      </c>
      <c r="E9">
        <f>'Pro-forma income-exp'!F18</f>
        <v>0</v>
      </c>
      <c r="F9" s="80">
        <f>SUM('Pro-forma income-exp'!G18)</f>
        <v>0</v>
      </c>
    </row>
    <row r="10" spans="1:6">
      <c r="A10" s="6"/>
      <c r="B10" s="7" t="str">
        <f>'Pro-forma income-exp'!C19</f>
        <v>travel</v>
      </c>
      <c r="C10" s="6" t="str">
        <f>'Pro-forma income-exp'!D19</f>
        <v>per month =</v>
      </c>
      <c r="D10" s="26">
        <f>'Pro-forma income-exp'!E19</f>
        <v>0</v>
      </c>
      <c r="E10">
        <f>'Pro-forma income-exp'!F19</f>
        <v>0</v>
      </c>
      <c r="F10" s="80">
        <f>SUM('Pro-forma income-exp'!G19)</f>
        <v>0</v>
      </c>
    </row>
    <row r="11" spans="1:6">
      <c r="A11" s="6"/>
      <c r="B11" s="7" t="str">
        <f>'Pro-forma income-exp'!C20</f>
        <v>Supplies</v>
      </c>
      <c r="C11" s="6" t="str">
        <f>'Pro-forma income-exp'!D20</f>
        <v>per month =</v>
      </c>
      <c r="D11" s="26">
        <f>'Pro-forma income-exp'!E20</f>
        <v>0</v>
      </c>
      <c r="E11">
        <f>'Pro-forma income-exp'!F20</f>
        <v>0</v>
      </c>
      <c r="F11" s="80">
        <f>SUM('Pro-forma income-exp'!G20)</f>
        <v>0</v>
      </c>
    </row>
    <row r="12" spans="1:6">
      <c r="A12" s="6"/>
      <c r="B12" s="7" t="str">
        <f>'Pro-forma income-exp'!C21</f>
        <v>Maintenance</v>
      </c>
      <c r="C12" s="6" t="str">
        <f>'Pro-forma income-exp'!D21</f>
        <v>per month =</v>
      </c>
      <c r="D12" s="26">
        <f>'Pro-forma income-exp'!E21</f>
        <v>0</v>
      </c>
      <c r="E12">
        <f>'Pro-forma income-exp'!F21</f>
        <v>0</v>
      </c>
      <c r="F12" s="80">
        <f>SUM('Pro-forma income-exp'!G21)</f>
        <v>0</v>
      </c>
    </row>
    <row r="13" spans="1:6">
      <c r="A13" s="6"/>
      <c r="B13" s="7" t="str">
        <f>'Pro-forma income-exp'!C22</f>
        <v>Ad/Promotion</v>
      </c>
      <c r="C13" s="6">
        <f>'Pro-forma income-exp'!D22</f>
        <v>0</v>
      </c>
      <c r="D13" s="26" t="str">
        <f>'Pro-forma income-exp'!E22</f>
        <v xml:space="preserve"> </v>
      </c>
      <c r="E13">
        <f>'Pro-forma income-exp'!F22</f>
        <v>0</v>
      </c>
      <c r="F13" s="80">
        <f>SUM('Pro-forma income-exp'!G22)</f>
        <v>0</v>
      </c>
    </row>
    <row r="14" spans="1:6">
      <c r="A14" s="6"/>
      <c r="B14" s="7" t="str">
        <f>'Pro-forma income-exp'!C23</f>
        <v>Office Expense</v>
      </c>
      <c r="C14" s="6" t="str">
        <f>'Pro-forma income-exp'!D23</f>
        <v>per month =</v>
      </c>
      <c r="D14" s="26">
        <f>'Pro-forma income-exp'!E23</f>
        <v>0</v>
      </c>
      <c r="E14">
        <f>'Pro-forma income-exp'!F23</f>
        <v>0</v>
      </c>
      <c r="F14" s="80">
        <f>SUM('Pro-forma income-exp'!G23)</f>
        <v>0</v>
      </c>
    </row>
    <row r="15" spans="1:6">
      <c r="A15" s="6"/>
      <c r="B15" s="7" t="str">
        <f>'Pro-forma income-exp'!C24</f>
        <v>sdfasdfasd</v>
      </c>
      <c r="C15" s="6" t="str">
        <f>'Pro-forma income-exp'!D24</f>
        <v>per month =</v>
      </c>
      <c r="D15" s="26">
        <f>'Pro-forma income-exp'!E24</f>
        <v>0</v>
      </c>
      <c r="E15">
        <f>'Pro-forma income-exp'!F24</f>
        <v>0</v>
      </c>
      <c r="F15" s="80">
        <f>SUM('Pro-forma income-exp'!G24)</f>
        <v>0</v>
      </c>
    </row>
    <row r="16" spans="1:6">
      <c r="A16" s="6"/>
      <c r="B16" s="7" t="str">
        <f>'Pro-forma income-exp'!C25</f>
        <v>Acct &amp; Legal</v>
      </c>
      <c r="C16" s="6">
        <f>'Pro-forma income-exp'!D25</f>
        <v>0</v>
      </c>
      <c r="D16" s="26">
        <f>'Pro-forma income-exp'!E25</f>
        <v>0</v>
      </c>
      <c r="E16">
        <f>'Pro-forma income-exp'!F25</f>
        <v>0</v>
      </c>
      <c r="F16" s="80">
        <f>SUM('Pro-forma income-exp'!G25)</f>
        <v>0</v>
      </c>
    </row>
    <row r="17" spans="1:13">
      <c r="A17" s="6"/>
      <c r="B17" s="7" t="str">
        <f>'Pro-forma income-exp'!C26</f>
        <v>Rent</v>
      </c>
      <c r="C17" s="6" t="str">
        <f>'Pro-forma income-exp'!D26</f>
        <v>per month =</v>
      </c>
      <c r="D17" s="26">
        <f>'Pro-forma income-exp'!E26</f>
        <v>0</v>
      </c>
      <c r="E17">
        <f>'Pro-forma income-exp'!F26</f>
        <v>0</v>
      </c>
      <c r="F17" s="80">
        <f>SUM('Pro-forma income-exp'!G26)</f>
        <v>0</v>
      </c>
    </row>
    <row r="18" spans="1:13">
      <c r="A18" s="6"/>
      <c r="B18" s="7" t="str">
        <f>'Pro-forma income-exp'!C27</f>
        <v>Telephone</v>
      </c>
      <c r="C18" s="6" t="str">
        <f>'Pro-forma income-exp'!D27</f>
        <v>per month =</v>
      </c>
      <c r="D18" s="26">
        <f>'Pro-forma income-exp'!E27</f>
        <v>0</v>
      </c>
      <c r="E18">
        <f>'Pro-forma income-exp'!F27</f>
        <v>0</v>
      </c>
      <c r="F18" s="80">
        <f>SUM('Pro-forma income-exp'!G27)</f>
        <v>0</v>
      </c>
    </row>
    <row r="19" spans="1:13">
      <c r="A19" s="6"/>
      <c r="B19" s="7" t="str">
        <f>'Pro-forma income-exp'!C28</f>
        <v>Utilities</v>
      </c>
      <c r="C19" s="6" t="str">
        <f>'Pro-forma income-exp'!D28</f>
        <v>per month =</v>
      </c>
      <c r="D19" s="26">
        <f>'Pro-forma income-exp'!E28</f>
        <v>0</v>
      </c>
      <c r="E19">
        <f>'Pro-forma income-exp'!F28</f>
        <v>0</v>
      </c>
      <c r="F19" s="80">
        <f>SUM('Pro-forma income-exp'!G28)</f>
        <v>0</v>
      </c>
    </row>
    <row r="20" spans="1:13">
      <c r="A20" s="6"/>
      <c r="B20" s="7" t="str">
        <f>'Pro-forma income-exp'!C29</f>
        <v>Insurance</v>
      </c>
      <c r="C20" s="6">
        <f>'Pro-forma income-exp'!D29</f>
        <v>0</v>
      </c>
      <c r="D20" s="26">
        <f>'Pro-forma income-exp'!E29</f>
        <v>0</v>
      </c>
      <c r="E20">
        <f>'Pro-forma income-exp'!F29</f>
        <v>0</v>
      </c>
      <c r="F20" s="80">
        <f>SUM('Pro-forma income-exp'!G29)</f>
        <v>0</v>
      </c>
    </row>
    <row r="21" spans="1:13">
      <c r="A21" s="6"/>
      <c r="B21" s="7" t="str">
        <f>'Pro-forma income-exp'!C30</f>
        <v>Taxes (pp) + R/E</v>
      </c>
      <c r="C21" s="6" t="str">
        <f>'Pro-forma income-exp'!D30</f>
        <v>nnn</v>
      </c>
      <c r="D21" s="26">
        <f>'Pro-forma income-exp'!E30</f>
        <v>0</v>
      </c>
      <c r="E21">
        <f>'Pro-forma income-exp'!F30</f>
        <v>0</v>
      </c>
      <c r="F21" s="80">
        <f>SUM('Pro-forma income-exp'!G30)</f>
        <v>0</v>
      </c>
    </row>
    <row r="22" spans="1:13">
      <c r="A22" s="6"/>
      <c r="B22" s="7" t="str">
        <f>'Pro-forma income-exp'!C31</f>
        <v>NNN fees</v>
      </c>
      <c r="C22" s="6" t="str">
        <f>'Pro-forma income-exp'!D31</f>
        <v>per month =</v>
      </c>
      <c r="D22" s="26">
        <f>'Pro-forma income-exp'!E31</f>
        <v>0</v>
      </c>
      <c r="E22">
        <f>'Pro-forma income-exp'!F31</f>
        <v>0</v>
      </c>
      <c r="F22" s="80">
        <f>SUM('Pro-forma income-exp'!G31)</f>
        <v>0</v>
      </c>
    </row>
    <row r="23" spans="1:13">
      <c r="A23" s="6"/>
      <c r="B23" s="7" t="str">
        <f>'Pro-forma income-exp'!C32</f>
        <v>Licensing</v>
      </c>
      <c r="C23" s="6">
        <f>'Pro-forma income-exp'!D32</f>
        <v>0</v>
      </c>
      <c r="D23" s="26">
        <f>'Pro-forma income-exp'!E32</f>
        <v>0</v>
      </c>
      <c r="E23">
        <f>'Pro-forma income-exp'!F32</f>
        <v>0</v>
      </c>
      <c r="F23" s="80">
        <f>SUM('Pro-forma income-exp'!G32)</f>
        <v>0</v>
      </c>
    </row>
    <row r="24" spans="1:13">
      <c r="A24" s="6"/>
      <c r="B24" s="7" t="str">
        <f>'Pro-forma income-exp'!C33</f>
        <v>Int -loan</v>
      </c>
      <c r="C24" s="6">
        <f>'Pro-forma income-exp'!D33</f>
        <v>7178.4492972048538</v>
      </c>
      <c r="D24" s="26">
        <f>'Pro-forma income-exp'!E33</f>
        <v>0</v>
      </c>
      <c r="E24">
        <f>'Pro-forma income-exp'!F33</f>
        <v>0</v>
      </c>
      <c r="F24" s="80">
        <f>SUM('Pro-forma income-exp'!G33)</f>
        <v>0</v>
      </c>
      <c r="G24" s="95" t="s">
        <v>1843</v>
      </c>
      <c r="H24" s="78" t="str">
        <f>'Pro-forma income-exp'!I7</f>
        <v>0-</v>
      </c>
    </row>
    <row r="25" spans="1:13">
      <c r="A25" s="6"/>
      <c r="B25" s="7" t="str">
        <f>'Pro-forma income-exp'!C34</f>
        <v>Principal-Loan</v>
      </c>
      <c r="C25" s="6">
        <f>'Pro-forma income-exp'!D34</f>
        <v>9482.1953845310763</v>
      </c>
      <c r="D25" s="26">
        <f>'Pro-forma income-exp'!E34</f>
        <v>0</v>
      </c>
      <c r="E25">
        <f>'Pro-forma income-exp'!F34</f>
        <v>0</v>
      </c>
      <c r="F25" s="80">
        <f>SUM('Pro-forma income-exp'!G34)</f>
        <v>0</v>
      </c>
      <c r="G25" s="95" t="s">
        <v>1674</v>
      </c>
      <c r="H25" s="78">
        <f>'Pro-forma income-exp'!L7</f>
        <v>0</v>
      </c>
    </row>
    <row r="26" spans="1:13">
      <c r="A26" s="6"/>
      <c r="B26" s="7" t="str">
        <f>'Pro-forma income-exp'!C35</f>
        <v>Int-LOC -2nd loan</v>
      </c>
      <c r="C26" s="6">
        <f>'Pro-forma income-exp'!D35</f>
        <v>7.0000000000000007E-2</v>
      </c>
      <c r="D26" s="26">
        <f>'Pro-forma income-exp'!E35</f>
        <v>0</v>
      </c>
      <c r="E26">
        <f>'Pro-forma income-exp'!F35</f>
        <v>0</v>
      </c>
      <c r="F26" s="80">
        <f>SUM('Pro-forma income-exp'!G35)</f>
        <v>0</v>
      </c>
      <c r="G26" s="95" t="s">
        <v>1844</v>
      </c>
      <c r="H26" s="201" t="e">
        <f>'Pro-forma income-exp'!J17</f>
        <v>#VALUE!</v>
      </c>
    </row>
    <row r="27" spans="1:13">
      <c r="A27" s="6"/>
      <c r="B27" s="7" t="str">
        <f>'Pro-forma income-exp'!C36</f>
        <v>Depreciation</v>
      </c>
      <c r="C27" s="6">
        <f>'Pro-forma income-exp'!D36</f>
        <v>0</v>
      </c>
      <c r="D27" s="26">
        <f>'Pro-forma income-exp'!E36</f>
        <v>0</v>
      </c>
      <c r="E27">
        <f>'Pro-forma income-exp'!F36</f>
        <v>0</v>
      </c>
      <c r="F27" s="80">
        <f>SUM('Pro-forma income-exp'!G36)</f>
        <v>0</v>
      </c>
      <c r="G27" s="95" t="s">
        <v>1646</v>
      </c>
      <c r="H27" s="78" t="s">
        <v>1646</v>
      </c>
    </row>
    <row r="28" spans="1:13">
      <c r="A28" s="14"/>
      <c r="B28" s="7" t="str">
        <f>'Pro-forma income-exp'!C37</f>
        <v>Miscellaneous</v>
      </c>
      <c r="C28" s="6">
        <f>'Pro-forma income-exp'!D37</f>
        <v>0</v>
      </c>
      <c r="D28" s="26">
        <f>'Pro-forma income-exp'!E37</f>
        <v>0</v>
      </c>
      <c r="E28">
        <f>'Pro-forma income-exp'!F37</f>
        <v>0</v>
      </c>
      <c r="F28" s="80">
        <f>SUM('Pro-forma income-exp'!G37)</f>
        <v>0</v>
      </c>
      <c r="G28" s="95" t="s">
        <v>1646</v>
      </c>
      <c r="I28" s="95" t="s">
        <v>1646</v>
      </c>
      <c r="J28" s="78" t="s">
        <v>1722</v>
      </c>
      <c r="K28" s="203" t="s">
        <v>1724</v>
      </c>
      <c r="M28" s="204" t="s">
        <v>1725</v>
      </c>
    </row>
    <row r="29" spans="1:13">
      <c r="A29" s="21" t="s">
        <v>1620</v>
      </c>
      <c r="B29" s="22"/>
      <c r="C29" s="22"/>
      <c r="D29" s="22"/>
      <c r="F29" s="91">
        <f>SUM(F5:F28)</f>
        <v>0</v>
      </c>
      <c r="G29" s="95" t="s">
        <v>1647</v>
      </c>
      <c r="I29" s="96" t="s">
        <v>1646</v>
      </c>
      <c r="K29" s="203">
        <v>5</v>
      </c>
      <c r="M29" s="204">
        <v>8</v>
      </c>
    </row>
    <row r="30" spans="1:13">
      <c r="D30" t="s">
        <v>1639</v>
      </c>
      <c r="E30" s="69" t="s">
        <v>1640</v>
      </c>
      <c r="F30" s="92" t="s">
        <v>1723</v>
      </c>
      <c r="G30" s="96" t="s">
        <v>1675</v>
      </c>
      <c r="H30" s="92" t="s">
        <v>1680</v>
      </c>
      <c r="I30" s="96" t="s">
        <v>1681</v>
      </c>
      <c r="J30" s="78" t="s">
        <v>1676</v>
      </c>
      <c r="K30" s="170" t="s">
        <v>1677</v>
      </c>
      <c r="L30" t="s">
        <v>1678</v>
      </c>
      <c r="M30" t="s">
        <v>1679</v>
      </c>
    </row>
    <row r="31" spans="1:13">
      <c r="A31" t="s">
        <v>1638</v>
      </c>
      <c r="C31" s="17" t="str">
        <f>'Pro-forma income-exp'!H7</f>
        <v>Sell</v>
      </c>
      <c r="D31" s="52" t="e">
        <f>SUM('Pro-forma income-exp'!I7/'Pro-forma income-exp'!$I$17)</f>
        <v>#VALUE!</v>
      </c>
      <c r="E31" s="77" t="e">
        <f>SUM($F$29/'Pro-forma income-exp'!J7)*D31</f>
        <v>#VALUE!</v>
      </c>
      <c r="F31" s="92" t="e">
        <f t="shared" ref="F31:F39" si="0">SUM(E31/12)</f>
        <v>#VALUE!</v>
      </c>
      <c r="G31" s="205" t="e">
        <f>SUM(F31/'Pro-forma income-exp'!I7)</f>
        <v>#VALUE!</v>
      </c>
      <c r="H31" s="92" t="e">
        <f t="shared" ref="H31:H39" si="1">SUM(F31/4)</f>
        <v>#VALUE!</v>
      </c>
      <c r="I31" s="170" t="e">
        <f>SUM(H31/'Pro-forma income-exp'!I7)</f>
        <v>#VALUE!</v>
      </c>
      <c r="J31" s="78" t="e">
        <f t="shared" ref="J31:J39" si="2">SUM(H31/$K$29)</f>
        <v>#VALUE!</v>
      </c>
      <c r="K31" s="219" t="e">
        <f>SUM(J31/'Pro-forma income-exp'!I7)</f>
        <v>#VALUE!</v>
      </c>
      <c r="L31" s="102" t="e">
        <f t="shared" ref="L31:L39" si="3">SUM(J31/$M$29)</f>
        <v>#VALUE!</v>
      </c>
      <c r="M31" s="169" t="e">
        <f>SUM(L31/'Pro-forma income-exp'!I7)</f>
        <v>#VALUE!</v>
      </c>
    </row>
    <row r="32" spans="1:13">
      <c r="A32" t="s">
        <v>1643</v>
      </c>
      <c r="C32" s="17" t="str">
        <f>'Pro-forma income-exp'!H8</f>
        <v>sales of that</v>
      </c>
      <c r="D32" s="52" t="e">
        <f>SUM('Pro-forma income-exp'!I8/'Pro-forma income-exp'!$I$17)</f>
        <v>#DIV/0!</v>
      </c>
      <c r="E32" s="77" t="e">
        <f>SUM($F$29/'Pro-forma income-exp'!J8)*D32</f>
        <v>#DIV/0!</v>
      </c>
      <c r="F32" s="92" t="e">
        <f t="shared" si="0"/>
        <v>#DIV/0!</v>
      </c>
      <c r="G32" s="171" t="e">
        <f>SUM(F32/'Pro-forma income-exp'!I8)</f>
        <v>#DIV/0!</v>
      </c>
      <c r="H32" s="92" t="e">
        <f t="shared" si="1"/>
        <v>#DIV/0!</v>
      </c>
      <c r="I32" s="170" t="e">
        <f>SUM(H32/'Pro-forma income-exp'!I8)</f>
        <v>#DIV/0!</v>
      </c>
      <c r="J32" s="78" t="e">
        <f t="shared" si="2"/>
        <v>#DIV/0!</v>
      </c>
      <c r="K32" s="170" t="e">
        <f>SUM(J32/'Pro-forma income-exp'!I8)</f>
        <v>#DIV/0!</v>
      </c>
      <c r="L32" s="102" t="e">
        <f t="shared" si="3"/>
        <v>#DIV/0!</v>
      </c>
      <c r="M32" s="169" t="e">
        <f>SUM(L32/'Pro-forma income-exp'!I8)</f>
        <v>#DIV/0!</v>
      </c>
    </row>
    <row r="33" spans="2:13">
      <c r="C33" s="17" t="str">
        <f>'Pro-forma income-exp'!H9</f>
        <v>Sales of This</v>
      </c>
      <c r="D33" s="52" t="e">
        <f>SUM('Pro-forma income-exp'!I9/'Pro-forma income-exp'!$I$17)</f>
        <v>#DIV/0!</v>
      </c>
      <c r="E33" s="77" t="e">
        <f>SUM($F$29/'Pro-forma income-exp'!J9)*D33</f>
        <v>#DIV/0!</v>
      </c>
      <c r="F33" s="92" t="e">
        <f t="shared" si="0"/>
        <v>#DIV/0!</v>
      </c>
      <c r="G33" s="171" t="e">
        <f>SUM(F33/'Pro-forma income-exp'!I9)</f>
        <v>#DIV/0!</v>
      </c>
      <c r="H33" s="92" t="e">
        <f t="shared" si="1"/>
        <v>#DIV/0!</v>
      </c>
      <c r="I33" s="170" t="e">
        <f>SUM(H33/'Pro-forma income-exp'!I9)</f>
        <v>#DIV/0!</v>
      </c>
      <c r="J33" s="78" t="e">
        <f t="shared" si="2"/>
        <v>#DIV/0!</v>
      </c>
      <c r="K33" s="170" t="e">
        <f>SUM(J33/'Pro-forma income-exp'!I9)</f>
        <v>#DIV/0!</v>
      </c>
      <c r="L33" s="102" t="e">
        <f t="shared" si="3"/>
        <v>#DIV/0!</v>
      </c>
      <c r="M33" s="169" t="e">
        <f>SUM(L33/'Pro-forma income-exp'!I9)</f>
        <v>#DIV/0!</v>
      </c>
    </row>
    <row r="34" spans="2:13">
      <c r="C34" s="17" t="str">
        <f>'Pro-forma income-exp'!H10</f>
        <v>Sales of This</v>
      </c>
      <c r="D34" s="52" t="e">
        <f>SUM('Pro-forma income-exp'!I10/'Pro-forma income-exp'!$I$17)</f>
        <v>#DIV/0!</v>
      </c>
      <c r="E34" s="77" t="e">
        <f>SUM($F$29/'Pro-forma income-exp'!J10)*D34</f>
        <v>#DIV/0!</v>
      </c>
      <c r="F34" s="92" t="e">
        <f t="shared" si="0"/>
        <v>#DIV/0!</v>
      </c>
      <c r="G34" s="171" t="e">
        <f>SUM(F34/'Pro-forma income-exp'!I10)</f>
        <v>#DIV/0!</v>
      </c>
      <c r="H34" s="92" t="e">
        <f t="shared" si="1"/>
        <v>#DIV/0!</v>
      </c>
      <c r="I34" s="170" t="e">
        <f>SUM(H34/'Pro-forma income-exp'!I10)</f>
        <v>#DIV/0!</v>
      </c>
      <c r="J34" s="78" t="e">
        <f t="shared" si="2"/>
        <v>#DIV/0!</v>
      </c>
      <c r="K34" s="170" t="e">
        <f>SUM(J34/'Pro-forma income-exp'!I10)</f>
        <v>#DIV/0!</v>
      </c>
      <c r="L34" s="102" t="e">
        <f t="shared" si="3"/>
        <v>#DIV/0!</v>
      </c>
      <c r="M34" s="169" t="e">
        <f>SUM(L34/'Pro-forma income-exp'!I10)</f>
        <v>#DIV/0!</v>
      </c>
    </row>
    <row r="35" spans="2:13">
      <c r="C35" s="17" t="str">
        <f>'Pro-forma income-exp'!H11</f>
        <v>Sales of This</v>
      </c>
      <c r="D35" s="52" t="e">
        <f>SUM('Pro-forma income-exp'!I11/'Pro-forma income-exp'!$I$17)</f>
        <v>#DIV/0!</v>
      </c>
      <c r="E35" s="77" t="e">
        <f>SUM($F$29/'Pro-forma income-exp'!J11)*D35</f>
        <v>#DIV/0!</v>
      </c>
      <c r="F35" s="92" t="e">
        <f t="shared" si="0"/>
        <v>#DIV/0!</v>
      </c>
      <c r="G35" s="171" t="e">
        <f>SUM(F35/'Pro-forma income-exp'!I11)</f>
        <v>#DIV/0!</v>
      </c>
      <c r="H35" s="92" t="e">
        <f t="shared" si="1"/>
        <v>#DIV/0!</v>
      </c>
      <c r="I35" s="170" t="e">
        <f>SUM(H35/'Pro-forma income-exp'!I11)</f>
        <v>#DIV/0!</v>
      </c>
      <c r="J35" s="78" t="e">
        <f t="shared" si="2"/>
        <v>#DIV/0!</v>
      </c>
      <c r="K35" s="170" t="e">
        <f>SUM(J35/'Pro-forma income-exp'!I11)</f>
        <v>#DIV/0!</v>
      </c>
      <c r="L35" s="102" t="e">
        <f t="shared" si="3"/>
        <v>#DIV/0!</v>
      </c>
      <c r="M35" s="169" t="e">
        <f>SUM(L35/'Pro-forma income-exp'!I11)</f>
        <v>#DIV/0!</v>
      </c>
    </row>
    <row r="36" spans="2:13">
      <c r="C36" s="17" t="str">
        <f>'Pro-forma income-exp'!H12</f>
        <v>Sales of This</v>
      </c>
      <c r="D36" s="52" t="e">
        <f>SUM('Pro-forma income-exp'!I12/'Pro-forma income-exp'!$I$17)</f>
        <v>#DIV/0!</v>
      </c>
      <c r="E36" s="77" t="e">
        <f>SUM($F$29/'Pro-forma income-exp'!J12)*D36</f>
        <v>#DIV/0!</v>
      </c>
      <c r="F36" s="92" t="e">
        <f t="shared" si="0"/>
        <v>#DIV/0!</v>
      </c>
      <c r="G36" s="171" t="e">
        <f>SUM(F36/'Pro-forma income-exp'!I12)</f>
        <v>#DIV/0!</v>
      </c>
      <c r="H36" s="92" t="e">
        <f t="shared" si="1"/>
        <v>#DIV/0!</v>
      </c>
      <c r="I36" s="170" t="e">
        <f>SUM(H36/'Pro-forma income-exp'!I12)</f>
        <v>#DIV/0!</v>
      </c>
      <c r="J36" s="78" t="e">
        <f t="shared" si="2"/>
        <v>#DIV/0!</v>
      </c>
      <c r="K36" s="170" t="e">
        <f>SUM(J36/'Pro-forma income-exp'!I12)</f>
        <v>#DIV/0!</v>
      </c>
      <c r="L36" s="102" t="e">
        <f t="shared" si="3"/>
        <v>#DIV/0!</v>
      </c>
      <c r="M36" s="169" t="e">
        <f>SUM(L36/'Pro-forma income-exp'!I12)</f>
        <v>#DIV/0!</v>
      </c>
    </row>
    <row r="37" spans="2:13">
      <c r="C37" s="17" t="str">
        <f>'Pro-forma income-exp'!H13</f>
        <v>etc</v>
      </c>
      <c r="D37" s="52" t="e">
        <f>SUM('Pro-forma income-exp'!I13/'Pro-forma income-exp'!$I$17)</f>
        <v>#DIV/0!</v>
      </c>
      <c r="E37" s="77" t="e">
        <f>SUM($F$29/'Pro-forma income-exp'!J13)*D37</f>
        <v>#DIV/0!</v>
      </c>
      <c r="F37" s="92" t="e">
        <f t="shared" si="0"/>
        <v>#DIV/0!</v>
      </c>
      <c r="G37" s="171" t="e">
        <f>SUM(F37/'Pro-forma income-exp'!I13)</f>
        <v>#DIV/0!</v>
      </c>
      <c r="H37" s="92" t="e">
        <f t="shared" si="1"/>
        <v>#DIV/0!</v>
      </c>
      <c r="I37" s="170" t="e">
        <f>SUM(H37/'Pro-forma income-exp'!I13)</f>
        <v>#DIV/0!</v>
      </c>
      <c r="J37" s="78" t="e">
        <f t="shared" si="2"/>
        <v>#DIV/0!</v>
      </c>
      <c r="K37" s="170" t="e">
        <f>SUM(J37/'Pro-forma income-exp'!I13)</f>
        <v>#DIV/0!</v>
      </c>
      <c r="L37" s="102" t="e">
        <f t="shared" si="3"/>
        <v>#DIV/0!</v>
      </c>
      <c r="M37" s="169" t="e">
        <f>SUM(L37/'Pro-forma income-exp'!I13)</f>
        <v>#DIV/0!</v>
      </c>
    </row>
    <row r="38" spans="2:13">
      <c r="C38" s="17">
        <f>'Pro-forma income-exp'!H14</f>
        <v>0</v>
      </c>
      <c r="D38" s="52" t="e">
        <f>SUM('Pro-forma income-exp'!I14/'Pro-forma income-exp'!$I$17)</f>
        <v>#DIV/0!</v>
      </c>
      <c r="E38" s="77" t="e">
        <f>SUM($F$29/'Pro-forma income-exp'!J14)*D38</f>
        <v>#DIV/0!</v>
      </c>
      <c r="F38" s="92" t="e">
        <f t="shared" si="0"/>
        <v>#DIV/0!</v>
      </c>
      <c r="G38" s="171" t="e">
        <f>SUM(F38/'Pro-forma income-exp'!I14)</f>
        <v>#DIV/0!</v>
      </c>
      <c r="H38" s="92" t="e">
        <f t="shared" si="1"/>
        <v>#DIV/0!</v>
      </c>
      <c r="I38" s="170" t="e">
        <f>SUM(H38/'Pro-forma income-exp'!I14)</f>
        <v>#DIV/0!</v>
      </c>
      <c r="J38" s="78" t="e">
        <f t="shared" si="2"/>
        <v>#DIV/0!</v>
      </c>
      <c r="K38" s="170" t="e">
        <f>SUM(J38/'Pro-forma income-exp'!I14)</f>
        <v>#DIV/0!</v>
      </c>
      <c r="L38" s="102" t="e">
        <f t="shared" si="3"/>
        <v>#DIV/0!</v>
      </c>
      <c r="M38" s="169" t="e">
        <f>SUM(L38/'Pro-forma income-exp'!I14)</f>
        <v>#DIV/0!</v>
      </c>
    </row>
    <row r="39" spans="2:13">
      <c r="C39" s="17">
        <f>'Pro-forma income-exp'!H15</f>
        <v>0</v>
      </c>
      <c r="D39" s="52" t="e">
        <f>SUM('Pro-forma income-exp'!I15/'Pro-forma income-exp'!$I$17)</f>
        <v>#DIV/0!</v>
      </c>
      <c r="E39" s="77" t="e">
        <f>SUM($F$29/'Pro-forma income-exp'!J15)*D39</f>
        <v>#DIV/0!</v>
      </c>
      <c r="F39" s="92" t="e">
        <f t="shared" si="0"/>
        <v>#DIV/0!</v>
      </c>
      <c r="G39" s="171" t="e">
        <f>SUM(F39/'Pro-forma income-exp'!I15)</f>
        <v>#DIV/0!</v>
      </c>
      <c r="H39" s="92" t="e">
        <f t="shared" si="1"/>
        <v>#DIV/0!</v>
      </c>
      <c r="I39" s="170" t="e">
        <f>SUM(H39/'Pro-forma income-exp'!I15)</f>
        <v>#DIV/0!</v>
      </c>
      <c r="J39" s="78" t="e">
        <f t="shared" si="2"/>
        <v>#DIV/0!</v>
      </c>
      <c r="K39" s="170" t="e">
        <f>SUM(J39/'Pro-forma income-exp'!I15)</f>
        <v>#DIV/0!</v>
      </c>
      <c r="L39" s="102" t="e">
        <f t="shared" si="3"/>
        <v>#DIV/0!</v>
      </c>
      <c r="M39" s="169" t="e">
        <f>SUM(L39/'Pro-forma income-exp'!I15)</f>
        <v>#DIV/0!</v>
      </c>
    </row>
    <row r="40" spans="2:13">
      <c r="C40" s="17">
        <f>'Pro-forma income-exp'!H16</f>
        <v>0</v>
      </c>
      <c r="D40" s="52" t="s">
        <v>1646</v>
      </c>
      <c r="E40" t="s">
        <v>1646</v>
      </c>
      <c r="G40" s="170"/>
      <c r="I40" s="170"/>
      <c r="K40" s="170"/>
      <c r="M40" s="169"/>
    </row>
    <row r="41" spans="2:13">
      <c r="B41" t="s">
        <v>1748</v>
      </c>
      <c r="C41" s="17">
        <f>'Pro-forma income-exp'!H17</f>
        <v>0</v>
      </c>
      <c r="D41" s="52" t="e">
        <f>SUM('Pro-forma income-exp'!I17/'Pro-forma income-exp'!$I$17)</f>
        <v>#DIV/0!</v>
      </c>
      <c r="E41" s="77" t="e">
        <f>SUM($F$29/'Pro-forma income-exp'!J17)*D41</f>
        <v>#VALUE!</v>
      </c>
      <c r="F41" s="92" t="e">
        <f>SUM(E41/12)</f>
        <v>#VALUE!</v>
      </c>
      <c r="G41" s="205" t="e">
        <f>SUM(F41/'Pro-forma income-exp'!I17)</f>
        <v>#VALUE!</v>
      </c>
      <c r="H41" s="92" t="e">
        <f>SUM(F41/4)</f>
        <v>#VALUE!</v>
      </c>
      <c r="I41" s="170" t="e">
        <f>SUM(H41/'Pro-forma income-exp'!I17)</f>
        <v>#VALUE!</v>
      </c>
      <c r="J41" s="78" t="e">
        <f>SUM(H41/$K$29)</f>
        <v>#VALUE!</v>
      </c>
      <c r="K41" s="170" t="e">
        <f>SUM(J41/'Pro-forma income-exp'!I17)</f>
        <v>#VALUE!</v>
      </c>
      <c r="L41" s="102" t="e">
        <f>SUM(J41/$M$29)</f>
        <v>#VALUE!</v>
      </c>
      <c r="M41" s="169" t="e">
        <f>SUM(L41/'Pro-forma income-exp'!I17)</f>
        <v>#VALUE!</v>
      </c>
    </row>
    <row r="42" spans="2:13">
      <c r="C42" s="17" t="s">
        <v>1646</v>
      </c>
      <c r="F42" s="78" t="s">
        <v>1646</v>
      </c>
      <c r="G42" s="170"/>
      <c r="I42" s="170"/>
      <c r="K42" s="170"/>
    </row>
    <row r="43" spans="2:13">
      <c r="B43" s="14" t="s">
        <v>1646</v>
      </c>
      <c r="C43" s="17"/>
      <c r="E43" t="s">
        <v>1749</v>
      </c>
      <c r="F43" s="78">
        <f>'Pro-forma income-exp'!I17</f>
        <v>0</v>
      </c>
      <c r="G43" s="170"/>
      <c r="I43" s="170"/>
    </row>
    <row r="44" spans="2:13">
      <c r="C44" s="17" t="s">
        <v>1646</v>
      </c>
      <c r="E44" t="s">
        <v>1750</v>
      </c>
      <c r="F44" s="201" t="e">
        <f>'Pro-forma income-exp'!J17</f>
        <v>#VALUE!</v>
      </c>
    </row>
    <row r="45" spans="2:13">
      <c r="C45" s="17" t="s">
        <v>1646</v>
      </c>
      <c r="E45" t="s">
        <v>1751</v>
      </c>
      <c r="F45" s="78">
        <f>'Pro-forma income-exp'!L17</f>
        <v>0</v>
      </c>
    </row>
    <row r="46" spans="2:13">
      <c r="C46" s="17" t="s">
        <v>1646</v>
      </c>
      <c r="E46" t="s">
        <v>1752</v>
      </c>
      <c r="F46" s="78" t="e">
        <f>'Pro-forma income-exp'!K17</f>
        <v>#VALUE!</v>
      </c>
    </row>
    <row r="59" spans="1:9" ht="13.5" thickBot="1"/>
    <row r="60" spans="1:9">
      <c r="B60" s="70" t="s">
        <v>1669</v>
      </c>
      <c r="C60" s="71"/>
      <c r="D60" s="71" t="s">
        <v>1670</v>
      </c>
      <c r="E60" s="71" t="s">
        <v>1644</v>
      </c>
      <c r="F60" s="93" t="s">
        <v>1642</v>
      </c>
      <c r="G60" s="97" t="s">
        <v>1671</v>
      </c>
      <c r="H60" s="93" t="s">
        <v>1672</v>
      </c>
      <c r="I60" s="99"/>
    </row>
    <row r="61" spans="1:9">
      <c r="A61" t="s">
        <v>1646</v>
      </c>
      <c r="B61" s="72"/>
      <c r="C61" s="17" t="str">
        <f>'Pro-forma income-exp'!H7</f>
        <v>Sell</v>
      </c>
      <c r="D61" s="76" t="e">
        <f>SUM(F61/F65)</f>
        <v>#VALUE!</v>
      </c>
      <c r="E61" s="73">
        <v>16000</v>
      </c>
      <c r="F61" s="92" t="e">
        <f>SUM(E61*'Pro-forma income-exp'!J7)</f>
        <v>#VALUE!</v>
      </c>
      <c r="G61" s="96" t="e">
        <f>'Pro-forma income-exp'!J7</f>
        <v>#VALUE!</v>
      </c>
      <c r="H61" s="92" t="e">
        <f>SUM(E31-E61)</f>
        <v>#VALUE!</v>
      </c>
      <c r="I61" s="100"/>
    </row>
    <row r="62" spans="1:9">
      <c r="B62" s="72"/>
      <c r="C62" s="17" t="str">
        <f>'Pro-forma income-exp'!H9</f>
        <v>Sales of This</v>
      </c>
      <c r="D62" s="76" t="e">
        <f>SUM(F62/F65)</f>
        <v>#DIV/0!</v>
      </c>
      <c r="E62" s="73">
        <v>9000</v>
      </c>
      <c r="F62" s="92" t="e">
        <f>SUM(E62*'Pro-forma income-exp'!J8)</f>
        <v>#DIV/0!</v>
      </c>
      <c r="G62" s="96" t="e">
        <f>'Pro-forma income-exp'!J8</f>
        <v>#DIV/0!</v>
      </c>
      <c r="H62" s="92" t="e">
        <f>SUM(E32-E62)</f>
        <v>#DIV/0!</v>
      </c>
      <c r="I62" s="100"/>
    </row>
    <row r="63" spans="1:9">
      <c r="B63" s="72"/>
      <c r="C63" s="17" t="str">
        <f>'Pro-forma income-exp'!H10</f>
        <v>Sales of This</v>
      </c>
      <c r="D63" s="76" t="e">
        <f>SUM(F63/F65)</f>
        <v>#DIV/0!</v>
      </c>
      <c r="E63" s="73">
        <v>4500</v>
      </c>
      <c r="F63" s="92" t="e">
        <f>SUM(E63*'Pro-forma income-exp'!J9)</f>
        <v>#DIV/0!</v>
      </c>
      <c r="G63" s="96" t="e">
        <f>'Pro-forma income-exp'!J9</f>
        <v>#DIV/0!</v>
      </c>
      <c r="H63" s="92" t="e">
        <f>SUM(E33-E63)</f>
        <v>#DIV/0!</v>
      </c>
      <c r="I63" s="100"/>
    </row>
    <row r="64" spans="1:9">
      <c r="B64" s="72"/>
      <c r="C64" s="17" t="e">
        <f>'Pro-forma income-exp'!#REF!</f>
        <v>#REF!</v>
      </c>
      <c r="D64" s="76" t="s">
        <v>1646</v>
      </c>
      <c r="E64" s="73" t="s">
        <v>1646</v>
      </c>
      <c r="F64" s="92" t="s">
        <v>1646</v>
      </c>
      <c r="G64" s="96"/>
      <c r="H64" s="92" t="s">
        <v>1646</v>
      </c>
      <c r="I64" s="100"/>
    </row>
    <row r="65" spans="2:9">
      <c r="B65" s="72"/>
      <c r="C65" s="73" t="s">
        <v>1641</v>
      </c>
      <c r="D65" s="76" t="e">
        <f>SUM(D61:D64)</f>
        <v>#VALUE!</v>
      </c>
      <c r="E65" s="73">
        <f>SUM(E61:E64)</f>
        <v>29500</v>
      </c>
      <c r="F65" s="92" t="e">
        <f>SUM(F61:F64)</f>
        <v>#VALUE!</v>
      </c>
      <c r="G65" s="96" t="s">
        <v>1646</v>
      </c>
      <c r="H65" s="92" t="e">
        <f>SUM(H61:H64)</f>
        <v>#VALUE!</v>
      </c>
      <c r="I65" s="100"/>
    </row>
    <row r="66" spans="2:9" ht="13.5" thickBot="1">
      <c r="B66" s="74"/>
      <c r="C66" s="75"/>
      <c r="D66" s="75"/>
      <c r="E66" s="75"/>
      <c r="F66" s="94"/>
      <c r="G66" s="98"/>
      <c r="H66" s="94"/>
      <c r="I66" s="101"/>
    </row>
  </sheetData>
  <phoneticPr fontId="13" type="noConversion"/>
  <pageMargins left="0.75" right="0.75" top="1" bottom="1" header="0.5" footer="0.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6"/>
  <sheetViews>
    <sheetView topLeftCell="C22" workbookViewId="0">
      <selection activeCell="D8" sqref="D8"/>
    </sheetView>
  </sheetViews>
  <sheetFormatPr defaultRowHeight="12.75"/>
  <cols>
    <col min="1" max="1" width="4.42578125" customWidth="1"/>
    <col min="2" max="2" width="11.85546875" customWidth="1"/>
    <col min="3" max="4" width="20.28515625" style="145" customWidth="1"/>
    <col min="5" max="5" width="8.42578125" style="145" customWidth="1"/>
    <col min="6" max="6" width="11.7109375" style="145" customWidth="1"/>
    <col min="7" max="7" width="8.7109375" style="145" customWidth="1"/>
    <col min="8" max="8" width="9.140625" style="145"/>
    <col min="9" max="9" width="8.28515625" style="145" customWidth="1"/>
    <col min="10" max="14" width="9.140625" style="145"/>
  </cols>
  <sheetData>
    <row r="1" spans="1:9" ht="24.75">
      <c r="A1" s="140" t="s">
        <v>1712</v>
      </c>
      <c r="B1" s="132"/>
      <c r="C1" s="144"/>
      <c r="D1" s="144"/>
      <c r="E1" s="144"/>
      <c r="F1" s="144"/>
      <c r="G1" s="144"/>
    </row>
    <row r="2" spans="1:9">
      <c r="B2" t="s">
        <v>1683</v>
      </c>
    </row>
    <row r="3" spans="1:9">
      <c r="B3" t="s">
        <v>1684</v>
      </c>
    </row>
    <row r="4" spans="1:9">
      <c r="B4" t="s">
        <v>1685</v>
      </c>
    </row>
    <row r="5" spans="1:9" ht="24.75">
      <c r="A5" s="140" t="s">
        <v>1713</v>
      </c>
      <c r="B5" s="132"/>
      <c r="C5" s="144"/>
      <c r="D5" s="144"/>
      <c r="E5" s="144"/>
      <c r="F5" s="144"/>
      <c r="G5" s="144"/>
      <c r="H5" s="144"/>
      <c r="I5" s="144"/>
    </row>
    <row r="6" spans="1:9">
      <c r="A6" s="134" t="s">
        <v>1714</v>
      </c>
      <c r="B6" s="133"/>
      <c r="C6" s="146"/>
      <c r="D6" s="144"/>
      <c r="E6" s="147" t="s">
        <v>1686</v>
      </c>
      <c r="F6" s="144"/>
      <c r="G6" s="144"/>
      <c r="H6" s="144"/>
      <c r="I6" s="144"/>
    </row>
    <row r="7" spans="1:9" ht="19.5">
      <c r="C7" s="148" t="s">
        <v>1687</v>
      </c>
      <c r="D7" s="209">
        <v>100000</v>
      </c>
      <c r="F7" s="148" t="s">
        <v>1688</v>
      </c>
      <c r="G7" s="149"/>
      <c r="H7" s="150"/>
    </row>
    <row r="8" spans="1:9">
      <c r="C8" s="148" t="s">
        <v>1689</v>
      </c>
      <c r="D8" s="210">
        <v>7.4999999999999997E-2</v>
      </c>
      <c r="F8" s="148" t="s">
        <v>1690</v>
      </c>
      <c r="G8" s="149">
        <v>1</v>
      </c>
      <c r="H8" s="150"/>
    </row>
    <row r="9" spans="1:9">
      <c r="C9" s="148" t="s">
        <v>1691</v>
      </c>
      <c r="D9" s="211">
        <v>8</v>
      </c>
      <c r="G9" s="145">
        <f>Payments_per_year*Calculated_payment</f>
        <v>16660.644681735932</v>
      </c>
    </row>
    <row r="10" spans="1:9">
      <c r="C10" s="148" t="s">
        <v>1692</v>
      </c>
      <c r="D10" s="172">
        <v>12</v>
      </c>
    </row>
    <row r="11" spans="1:9">
      <c r="C11" s="148" t="s">
        <v>1693</v>
      </c>
      <c r="D11" s="149" t="s">
        <v>1646</v>
      </c>
    </row>
    <row r="12" spans="1:9">
      <c r="A12" s="134" t="s">
        <v>1715</v>
      </c>
      <c r="B12" s="132"/>
      <c r="C12" s="144"/>
      <c r="D12" s="144" t="s">
        <v>1646</v>
      </c>
      <c r="E12" s="144"/>
      <c r="F12" s="144"/>
      <c r="G12" s="144"/>
      <c r="H12" s="144"/>
      <c r="I12" s="144"/>
    </row>
    <row r="13" spans="1:9">
      <c r="C13" s="148" t="s">
        <v>1694</v>
      </c>
      <c r="D13" s="151"/>
      <c r="E13" s="152" t="s">
        <v>1695</v>
      </c>
    </row>
    <row r="14" spans="1:9">
      <c r="C14" s="148" t="s">
        <v>1696</v>
      </c>
      <c r="D14" s="151">
        <f>PMT(Periodic_rate,Total_payments,-Loan_amount)</f>
        <v>1388.3870568113275</v>
      </c>
      <c r="E14" s="152" t="s">
        <v>1697</v>
      </c>
    </row>
    <row r="15" spans="1:9">
      <c r="A15" s="134" t="s">
        <v>1716</v>
      </c>
      <c r="B15" s="132"/>
      <c r="C15" s="144"/>
      <c r="D15" s="144"/>
      <c r="E15" s="144"/>
      <c r="F15" s="144"/>
      <c r="G15" s="144"/>
      <c r="H15" s="144"/>
      <c r="I15" s="144"/>
    </row>
    <row r="16" spans="1:9">
      <c r="C16" s="148" t="s">
        <v>1698</v>
      </c>
      <c r="D16" s="153">
        <f>IF(Loan=0,Calculated_payment,Loan)</f>
        <v>1388.3870568113275</v>
      </c>
      <c r="G16" s="148" t="str">
        <f>"Beginning balance at payment "&amp;TEXT(First_payment_no,"0")&amp;":"</f>
        <v>Beginning balance at payment 1:</v>
      </c>
      <c r="H16" s="153">
        <f>FV(Annual_interest_rate/Payments_per_year,First_payment_no-1,Pmt_to_use,-Loan_amount)</f>
        <v>100000</v>
      </c>
    </row>
    <row r="17" spans="1:9">
      <c r="C17" s="148" t="s">
        <v>1699</v>
      </c>
      <c r="D17" s="154">
        <f>IF(G7=0,IF(G8=0,1,G8),1+D10*(YEAR(G7)-YEAR(D11))+INT(D10*(MONTH(G7)-MONTH(D11))/12)+IF(DAY(G7)&gt;DAY(D11),1))</f>
        <v>1</v>
      </c>
      <c r="G17" s="148" t="str">
        <f>"Cumulative interest prior to payment "&amp;TEXT(First_payment_no,"0")&amp;":"</f>
        <v>Cumulative interest prior to payment 1:</v>
      </c>
      <c r="H17" s="153">
        <f>Pmt_to_use*(First_payment_no-1)-(Loan_amount-Table_beg_bal)</f>
        <v>0</v>
      </c>
    </row>
    <row r="18" spans="1:9" ht="24.75">
      <c r="A18" s="140" t="s">
        <v>1717</v>
      </c>
      <c r="B18" s="132"/>
      <c r="C18" s="144"/>
      <c r="D18" s="144"/>
      <c r="E18" s="144"/>
      <c r="F18" s="144"/>
      <c r="G18" s="144"/>
      <c r="H18" s="144"/>
      <c r="I18" s="144"/>
    </row>
    <row r="20" spans="1:9">
      <c r="A20" s="135"/>
      <c r="B20" s="135" t="s">
        <v>1700</v>
      </c>
      <c r="C20" s="155" t="s">
        <v>1701</v>
      </c>
      <c r="D20" s="155"/>
      <c r="E20" s="155"/>
      <c r="F20" s="155" t="s">
        <v>1702</v>
      </c>
      <c r="G20" s="155" t="s">
        <v>1703</v>
      </c>
      <c r="H20" s="155" t="s">
        <v>1704</v>
      </c>
      <c r="I20" s="156" t="s">
        <v>1705</v>
      </c>
    </row>
    <row r="21" spans="1:9">
      <c r="A21" s="136" t="s">
        <v>1718</v>
      </c>
      <c r="B21" s="136" t="s">
        <v>1706</v>
      </c>
      <c r="C21" s="157" t="s">
        <v>1707</v>
      </c>
      <c r="D21" s="157" t="s">
        <v>1708</v>
      </c>
      <c r="E21" s="157" t="s">
        <v>1709</v>
      </c>
      <c r="F21" s="157" t="s">
        <v>1707</v>
      </c>
      <c r="G21" s="157" t="s">
        <v>1708</v>
      </c>
      <c r="H21" s="157" t="s">
        <v>1710</v>
      </c>
      <c r="I21" s="158" t="s">
        <v>1711</v>
      </c>
    </row>
    <row r="22" spans="1:9">
      <c r="A22" s="141">
        <f>IF(First_payment_no&lt;Total_payments,First_payment_no,"")</f>
        <v>1</v>
      </c>
      <c r="B22" s="137" t="e">
        <f t="shared" ref="B22:B53" si="0">date</f>
        <v>#VALUE!</v>
      </c>
      <c r="C22" s="159">
        <f>IF(A22&lt;&gt;"",IF(Table_beg_bal&lt;0,0,Table_beg_bal),"")</f>
        <v>100000</v>
      </c>
      <c r="D22" s="159">
        <f t="shared" ref="D22:D53" si="1">Interest</f>
        <v>625</v>
      </c>
      <c r="E22" s="159">
        <f t="shared" ref="E22:E53" si="2">Principal</f>
        <v>763.38705681132751</v>
      </c>
      <c r="F22" s="159">
        <f t="shared" ref="F22:F53" si="3">Ending.Balance</f>
        <v>99236.612943188666</v>
      </c>
      <c r="G22" s="159">
        <f>IF(A22&lt;&gt;"",D22+Table_prior_interest,"")</f>
        <v>625</v>
      </c>
      <c r="H22" s="160">
        <f t="shared" ref="H22:H85" si="4">SUM(D23:D34)</f>
        <v>7119.1855760515346</v>
      </c>
      <c r="I22" s="161">
        <f t="shared" ref="I22:I85" si="5">F22-H22</f>
        <v>92117.427367137134</v>
      </c>
    </row>
    <row r="23" spans="1:9">
      <c r="A23" s="142">
        <f t="shared" ref="A23:A54" si="6">payment.Num</f>
        <v>2</v>
      </c>
      <c r="B23" s="138" t="e">
        <f t="shared" si="0"/>
        <v>#VALUE!</v>
      </c>
      <c r="C23" s="162">
        <f t="shared" ref="C23:C54" si="7">Beg.Bal</f>
        <v>99236.612943188666</v>
      </c>
      <c r="D23" s="162">
        <f t="shared" si="1"/>
        <v>620.22883089492916</v>
      </c>
      <c r="E23" s="162">
        <f t="shared" si="2"/>
        <v>768.15822591639835</v>
      </c>
      <c r="F23" s="162">
        <f t="shared" si="3"/>
        <v>98468.454717272267</v>
      </c>
      <c r="G23" s="162">
        <f t="shared" ref="G23:G86" si="8">Cum.Interest</f>
        <v>1245.2288308949292</v>
      </c>
      <c r="H23" s="163">
        <f t="shared" si="4"/>
        <v>7059.5514566410066</v>
      </c>
      <c r="I23" s="164">
        <f t="shared" si="5"/>
        <v>91408.903260631254</v>
      </c>
    </row>
    <row r="24" spans="1:9">
      <c r="A24" s="143">
        <f t="shared" si="6"/>
        <v>3</v>
      </c>
      <c r="B24" s="139" t="e">
        <f t="shared" si="0"/>
        <v>#VALUE!</v>
      </c>
      <c r="C24" s="165">
        <f t="shared" si="7"/>
        <v>98468.454717272267</v>
      </c>
      <c r="D24" s="165">
        <f t="shared" si="1"/>
        <v>615.42784198295158</v>
      </c>
      <c r="E24" s="165">
        <f t="shared" si="2"/>
        <v>772.95921482837593</v>
      </c>
      <c r="F24" s="165">
        <f t="shared" si="3"/>
        <v>97695.495502443897</v>
      </c>
      <c r="G24" s="165">
        <f t="shared" si="8"/>
        <v>1860.6566728778807</v>
      </c>
      <c r="H24" s="166">
        <f t="shared" si="4"/>
        <v>6999.544623984164</v>
      </c>
      <c r="I24" s="167">
        <f t="shared" si="5"/>
        <v>90695.950878459727</v>
      </c>
    </row>
    <row r="25" spans="1:9">
      <c r="A25" s="141">
        <f t="shared" si="6"/>
        <v>4</v>
      </c>
      <c r="B25" s="137" t="e">
        <f t="shared" si="0"/>
        <v>#VALUE!</v>
      </c>
      <c r="C25" s="159">
        <f t="shared" si="7"/>
        <v>97695.495502443897</v>
      </c>
      <c r="D25" s="159">
        <f t="shared" si="1"/>
        <v>610.59684689027426</v>
      </c>
      <c r="E25" s="159">
        <f t="shared" si="2"/>
        <v>777.79020992105325</v>
      </c>
      <c r="F25" s="159">
        <f t="shared" si="3"/>
        <v>96917.705292522849</v>
      </c>
      <c r="G25" s="159">
        <f t="shared" si="8"/>
        <v>2471.253519768155</v>
      </c>
      <c r="H25" s="160">
        <f t="shared" si="4"/>
        <v>6939.1627486232155</v>
      </c>
      <c r="I25" s="161">
        <f t="shared" si="5"/>
        <v>89978.542543899632</v>
      </c>
    </row>
    <row r="26" spans="1:9">
      <c r="A26" s="142">
        <f t="shared" si="6"/>
        <v>5</v>
      </c>
      <c r="B26" s="138" t="e">
        <f t="shared" si="0"/>
        <v>#VALUE!</v>
      </c>
      <c r="C26" s="162">
        <f t="shared" si="7"/>
        <v>96917.705292522849</v>
      </c>
      <c r="D26" s="162">
        <f t="shared" si="1"/>
        <v>605.73565807826776</v>
      </c>
      <c r="E26" s="162">
        <f t="shared" si="2"/>
        <v>782.65139873305975</v>
      </c>
      <c r="F26" s="162">
        <f t="shared" si="3"/>
        <v>96135.053893789795</v>
      </c>
      <c r="G26" s="162">
        <f t="shared" si="8"/>
        <v>3076.9891778464225</v>
      </c>
      <c r="H26" s="163">
        <f t="shared" si="4"/>
        <v>6878.4034865412614</v>
      </c>
      <c r="I26" s="164">
        <f t="shared" si="5"/>
        <v>89256.650407248526</v>
      </c>
    </row>
    <row r="27" spans="1:9">
      <c r="A27" s="143">
        <f t="shared" si="6"/>
        <v>6</v>
      </c>
      <c r="B27" s="139" t="e">
        <f t="shared" si="0"/>
        <v>#VALUE!</v>
      </c>
      <c r="C27" s="165">
        <f t="shared" si="7"/>
        <v>96135.053893789795</v>
      </c>
      <c r="D27" s="165">
        <f t="shared" si="1"/>
        <v>600.84408683618619</v>
      </c>
      <c r="E27" s="165">
        <f t="shared" si="2"/>
        <v>787.54296997514132</v>
      </c>
      <c r="F27" s="165">
        <f t="shared" si="3"/>
        <v>95347.510923814654</v>
      </c>
      <c r="G27" s="165">
        <f t="shared" si="8"/>
        <v>3677.8332646826088</v>
      </c>
      <c r="H27" s="166">
        <f t="shared" si="4"/>
        <v>6817.2644790712939</v>
      </c>
      <c r="I27" s="167">
        <f t="shared" si="5"/>
        <v>88530.246444743359</v>
      </c>
    </row>
    <row r="28" spans="1:9">
      <c r="A28" s="141">
        <f t="shared" si="6"/>
        <v>7</v>
      </c>
      <c r="B28" s="137" t="e">
        <f t="shared" si="0"/>
        <v>#VALUE!</v>
      </c>
      <c r="C28" s="159">
        <f t="shared" si="7"/>
        <v>95347.510923814654</v>
      </c>
      <c r="D28" s="159">
        <f t="shared" si="1"/>
        <v>595.92194327384152</v>
      </c>
      <c r="E28" s="159">
        <f t="shared" si="2"/>
        <v>792.46511353748599</v>
      </c>
      <c r="F28" s="159">
        <f t="shared" si="3"/>
        <v>94555.045810277166</v>
      </c>
      <c r="G28" s="159">
        <f t="shared" si="8"/>
        <v>4273.7552079564502</v>
      </c>
      <c r="H28" s="160">
        <f t="shared" si="4"/>
        <v>6755.7433528046404</v>
      </c>
      <c r="I28" s="161">
        <f t="shared" si="5"/>
        <v>87799.302457472528</v>
      </c>
    </row>
    <row r="29" spans="1:9">
      <c r="A29" s="142">
        <f t="shared" si="6"/>
        <v>8</v>
      </c>
      <c r="B29" s="138" t="e">
        <f t="shared" si="0"/>
        <v>#VALUE!</v>
      </c>
      <c r="C29" s="162">
        <f t="shared" si="7"/>
        <v>94555.045810277166</v>
      </c>
      <c r="D29" s="162">
        <f t="shared" si="1"/>
        <v>590.9690363142322</v>
      </c>
      <c r="E29" s="162">
        <f t="shared" si="2"/>
        <v>797.41802049709531</v>
      </c>
      <c r="F29" s="162">
        <f t="shared" si="3"/>
        <v>93757.627789780076</v>
      </c>
      <c r="G29" s="162">
        <f t="shared" si="8"/>
        <v>4864.7242442706829</v>
      </c>
      <c r="H29" s="163">
        <f t="shared" si="4"/>
        <v>6693.8377194988188</v>
      </c>
      <c r="I29" s="164">
        <f t="shared" si="5"/>
        <v>87063.790070281262</v>
      </c>
    </row>
    <row r="30" spans="1:9">
      <c r="A30" s="143">
        <f t="shared" si="6"/>
        <v>9</v>
      </c>
      <c r="B30" s="139" t="e">
        <f t="shared" si="0"/>
        <v>#VALUE!</v>
      </c>
      <c r="C30" s="165">
        <f t="shared" si="7"/>
        <v>93757.627789780076</v>
      </c>
      <c r="D30" s="165">
        <f t="shared" si="1"/>
        <v>585.98517368612545</v>
      </c>
      <c r="E30" s="165">
        <f t="shared" si="2"/>
        <v>802.40188312520206</v>
      </c>
      <c r="F30" s="165">
        <f t="shared" si="3"/>
        <v>92955.225906654872</v>
      </c>
      <c r="G30" s="165">
        <f t="shared" si="8"/>
        <v>5450.7094179568085</v>
      </c>
      <c r="H30" s="166">
        <f t="shared" si="4"/>
        <v>6631.5451759848365</v>
      </c>
      <c r="I30" s="167">
        <f t="shared" si="5"/>
        <v>86323.680730670036</v>
      </c>
    </row>
    <row r="31" spans="1:9">
      <c r="A31" s="141">
        <f t="shared" si="6"/>
        <v>10</v>
      </c>
      <c r="B31" s="137" t="e">
        <f t="shared" si="0"/>
        <v>#VALUE!</v>
      </c>
      <c r="C31" s="159">
        <f t="shared" si="7"/>
        <v>92955.225906654872</v>
      </c>
      <c r="D31" s="159">
        <f t="shared" si="1"/>
        <v>580.97016191659293</v>
      </c>
      <c r="E31" s="159">
        <f t="shared" si="2"/>
        <v>807.41689489473458</v>
      </c>
      <c r="F31" s="159">
        <f t="shared" si="3"/>
        <v>92147.809011760139</v>
      </c>
      <c r="G31" s="159">
        <f t="shared" si="8"/>
        <v>6031.6795798734011</v>
      </c>
      <c r="H31" s="160">
        <f t="shared" si="4"/>
        <v>6568.8633040738932</v>
      </c>
      <c r="I31" s="161">
        <f t="shared" si="5"/>
        <v>85578.945707686245</v>
      </c>
    </row>
    <row r="32" spans="1:9">
      <c r="A32" s="142">
        <f t="shared" si="6"/>
        <v>11</v>
      </c>
      <c r="B32" s="138" t="e">
        <f t="shared" si="0"/>
        <v>#VALUE!</v>
      </c>
      <c r="C32" s="162">
        <f t="shared" si="7"/>
        <v>92147.809011760139</v>
      </c>
      <c r="D32" s="162">
        <f t="shared" si="1"/>
        <v>575.9238063235008</v>
      </c>
      <c r="E32" s="162">
        <f t="shared" si="2"/>
        <v>812.46325048782671</v>
      </c>
      <c r="F32" s="162">
        <f t="shared" si="3"/>
        <v>91335.345761272314</v>
      </c>
      <c r="G32" s="162">
        <f t="shared" si="8"/>
        <v>6607.6033861969017</v>
      </c>
      <c r="H32" s="163">
        <f t="shared" si="4"/>
        <v>6505.7896704635059</v>
      </c>
      <c r="I32" s="164">
        <f t="shared" si="5"/>
        <v>84829.556090808808</v>
      </c>
    </row>
    <row r="33" spans="1:11">
      <c r="A33" s="143">
        <f t="shared" si="6"/>
        <v>12</v>
      </c>
      <c r="B33" s="139" t="e">
        <f t="shared" si="0"/>
        <v>#VALUE!</v>
      </c>
      <c r="C33" s="165">
        <f t="shared" si="7"/>
        <v>91335.345761272314</v>
      </c>
      <c r="D33" s="165">
        <f t="shared" si="1"/>
        <v>570.84591100795194</v>
      </c>
      <c r="E33" s="165">
        <f t="shared" si="2"/>
        <v>817.54114580337557</v>
      </c>
      <c r="F33" s="165">
        <f t="shared" si="3"/>
        <v>90517.804615468936</v>
      </c>
      <c r="G33" s="165">
        <f t="shared" si="8"/>
        <v>7178.4492972048538</v>
      </c>
      <c r="H33" s="166">
        <f t="shared" si="4"/>
        <v>6442.3218266430522</v>
      </c>
      <c r="I33" s="167">
        <f t="shared" si="5"/>
        <v>84075.482788825888</v>
      </c>
      <c r="J33" s="145" t="s">
        <v>1708</v>
      </c>
      <c r="K33" s="145" t="s">
        <v>1709</v>
      </c>
    </row>
    <row r="34" spans="1:11">
      <c r="A34" s="141">
        <f t="shared" si="6"/>
        <v>13</v>
      </c>
      <c r="B34" s="137" t="e">
        <f t="shared" si="0"/>
        <v>#VALUE!</v>
      </c>
      <c r="C34" s="159">
        <f t="shared" si="7"/>
        <v>90517.804615468936</v>
      </c>
      <c r="D34" s="159">
        <f t="shared" si="1"/>
        <v>565.73627884668076</v>
      </c>
      <c r="E34" s="159">
        <f t="shared" si="2"/>
        <v>822.65077796464675</v>
      </c>
      <c r="F34" s="159">
        <f t="shared" si="3"/>
        <v>89695.153837504287</v>
      </c>
      <c r="G34" s="159">
        <f t="shared" si="8"/>
        <v>7744.1855760515346</v>
      </c>
      <c r="H34" s="160">
        <f t="shared" si="4"/>
        <v>6378.4573087987228</v>
      </c>
      <c r="I34" s="161">
        <f t="shared" si="5"/>
        <v>83316.696528705565</v>
      </c>
      <c r="J34" s="145">
        <f>SUM(D22:D33)</f>
        <v>7178.4492972048538</v>
      </c>
      <c r="K34" s="145">
        <f>SUM(E22:E33)</f>
        <v>9482.1953845310763</v>
      </c>
    </row>
    <row r="35" spans="1:11">
      <c r="A35" s="142">
        <f t="shared" si="6"/>
        <v>14</v>
      </c>
      <c r="B35" s="138" t="e">
        <f t="shared" si="0"/>
        <v>#VALUE!</v>
      </c>
      <c r="C35" s="162">
        <f t="shared" si="7"/>
        <v>89695.153837504287</v>
      </c>
      <c r="D35" s="162">
        <f t="shared" si="1"/>
        <v>560.59471148440173</v>
      </c>
      <c r="E35" s="162">
        <f t="shared" si="2"/>
        <v>827.79234532692578</v>
      </c>
      <c r="F35" s="162">
        <f t="shared" si="3"/>
        <v>88867.361492177355</v>
      </c>
      <c r="G35" s="162">
        <f t="shared" si="8"/>
        <v>8304.7802875359357</v>
      </c>
      <c r="H35" s="163">
        <f t="shared" si="4"/>
        <v>6314.1936377178654</v>
      </c>
      <c r="I35" s="164">
        <f t="shared" si="5"/>
        <v>82553.167854459491</v>
      </c>
    </row>
    <row r="36" spans="1:11">
      <c r="A36" s="143">
        <f t="shared" si="6"/>
        <v>15</v>
      </c>
      <c r="B36" s="139" t="e">
        <f t="shared" si="0"/>
        <v>#VALUE!</v>
      </c>
      <c r="C36" s="165">
        <f t="shared" si="7"/>
        <v>88867.361492177355</v>
      </c>
      <c r="D36" s="165">
        <f t="shared" si="1"/>
        <v>555.42100932610845</v>
      </c>
      <c r="E36" s="165">
        <f t="shared" si="2"/>
        <v>832.96604748521906</v>
      </c>
      <c r="F36" s="165">
        <f t="shared" si="3"/>
        <v>88034.395444692142</v>
      </c>
      <c r="G36" s="165">
        <f t="shared" si="8"/>
        <v>8860.2012968620438</v>
      </c>
      <c r="H36" s="166">
        <f t="shared" si="4"/>
        <v>6249.5283186927509</v>
      </c>
      <c r="I36" s="167">
        <f t="shared" si="5"/>
        <v>81784.867125999386</v>
      </c>
    </row>
    <row r="37" spans="1:11">
      <c r="A37" s="141">
        <f t="shared" si="6"/>
        <v>16</v>
      </c>
      <c r="B37" s="137" t="e">
        <f t="shared" si="0"/>
        <v>#VALUE!</v>
      </c>
      <c r="C37" s="159">
        <f t="shared" si="7"/>
        <v>88034.395444692142</v>
      </c>
      <c r="D37" s="159">
        <f t="shared" si="1"/>
        <v>550.21497152932579</v>
      </c>
      <c r="E37" s="159">
        <f t="shared" si="2"/>
        <v>838.17208528200172</v>
      </c>
      <c r="F37" s="159">
        <f t="shared" si="3"/>
        <v>87196.223359410142</v>
      </c>
      <c r="G37" s="159">
        <f t="shared" si="8"/>
        <v>9410.4162683913692</v>
      </c>
      <c r="H37" s="160">
        <f t="shared" si="4"/>
        <v>6184.4588414237305</v>
      </c>
      <c r="I37" s="161">
        <f t="shared" si="5"/>
        <v>81011.764517986405</v>
      </c>
    </row>
    <row r="38" spans="1:11">
      <c r="A38" s="142">
        <f t="shared" si="6"/>
        <v>17</v>
      </c>
      <c r="B38" s="138" t="e">
        <f t="shared" si="0"/>
        <v>#VALUE!</v>
      </c>
      <c r="C38" s="162">
        <f t="shared" si="7"/>
        <v>87196.223359410142</v>
      </c>
      <c r="D38" s="162">
        <f t="shared" si="1"/>
        <v>544.97639599631339</v>
      </c>
      <c r="E38" s="162">
        <f t="shared" si="2"/>
        <v>843.41066081501413</v>
      </c>
      <c r="F38" s="162">
        <f t="shared" si="3"/>
        <v>86352.812698595124</v>
      </c>
      <c r="G38" s="162">
        <f t="shared" si="8"/>
        <v>9955.3926643876821</v>
      </c>
      <c r="H38" s="163">
        <f t="shared" si="4"/>
        <v>6118.9826799217799</v>
      </c>
      <c r="I38" s="164">
        <f t="shared" si="5"/>
        <v>80233.83001867334</v>
      </c>
    </row>
    <row r="39" spans="1:11">
      <c r="A39" s="143">
        <f t="shared" si="6"/>
        <v>18</v>
      </c>
      <c r="B39" s="139" t="e">
        <f t="shared" si="0"/>
        <v>#VALUE!</v>
      </c>
      <c r="C39" s="165">
        <f t="shared" si="7"/>
        <v>86352.812698595124</v>
      </c>
      <c r="D39" s="165">
        <f t="shared" si="1"/>
        <v>539.70507936621948</v>
      </c>
      <c r="E39" s="165">
        <f t="shared" si="2"/>
        <v>848.68197744510803</v>
      </c>
      <c r="F39" s="165">
        <f t="shared" si="3"/>
        <v>85504.13072115001</v>
      </c>
      <c r="G39" s="165">
        <f t="shared" si="8"/>
        <v>10495.097743753902</v>
      </c>
      <c r="H39" s="166">
        <f t="shared" si="4"/>
        <v>6053.0972924104417</v>
      </c>
      <c r="I39" s="167">
        <f t="shared" si="5"/>
        <v>79451.033428739567</v>
      </c>
    </row>
    <row r="40" spans="1:11">
      <c r="A40" s="142">
        <f t="shared" si="6"/>
        <v>19</v>
      </c>
      <c r="B40" s="138" t="e">
        <f t="shared" si="0"/>
        <v>#VALUE!</v>
      </c>
      <c r="C40" s="162">
        <f t="shared" si="7"/>
        <v>85504.13072115001</v>
      </c>
      <c r="D40" s="162">
        <f t="shared" si="1"/>
        <v>534.40081700718747</v>
      </c>
      <c r="E40" s="162">
        <f t="shared" si="2"/>
        <v>853.98623980414004</v>
      </c>
      <c r="F40" s="162">
        <f t="shared" si="3"/>
        <v>84650.144481345866</v>
      </c>
      <c r="G40" s="162">
        <f t="shared" si="8"/>
        <v>11029.498560761091</v>
      </c>
      <c r="H40" s="160">
        <f t="shared" si="4"/>
        <v>5986.8001212271583</v>
      </c>
      <c r="I40" s="161">
        <f t="shared" si="5"/>
        <v>78663.344360118703</v>
      </c>
    </row>
    <row r="41" spans="1:11">
      <c r="A41" s="142">
        <f t="shared" si="6"/>
        <v>20</v>
      </c>
      <c r="B41" s="138" t="e">
        <f t="shared" si="0"/>
        <v>#VALUE!</v>
      </c>
      <c r="C41" s="162">
        <f t="shared" si="7"/>
        <v>84650.144481345866</v>
      </c>
      <c r="D41" s="162">
        <f t="shared" si="1"/>
        <v>529.06340300841157</v>
      </c>
      <c r="E41" s="162">
        <f t="shared" si="2"/>
        <v>859.32365380291594</v>
      </c>
      <c r="F41" s="162">
        <f t="shared" si="3"/>
        <v>83790.82082754295</v>
      </c>
      <c r="G41" s="162">
        <f t="shared" si="8"/>
        <v>11558.561963769502</v>
      </c>
      <c r="H41" s="163">
        <f t="shared" si="4"/>
        <v>5920.0885927239779</v>
      </c>
      <c r="I41" s="164">
        <f t="shared" si="5"/>
        <v>77870.732234818977</v>
      </c>
    </row>
    <row r="42" spans="1:11">
      <c r="A42" s="143">
        <f t="shared" si="6"/>
        <v>21</v>
      </c>
      <c r="B42" s="139" t="e">
        <f t="shared" si="0"/>
        <v>#VALUE!</v>
      </c>
      <c r="C42" s="165">
        <f t="shared" si="7"/>
        <v>83790.82082754295</v>
      </c>
      <c r="D42" s="165">
        <f t="shared" si="1"/>
        <v>523.69263017214337</v>
      </c>
      <c r="E42" s="165">
        <f t="shared" si="2"/>
        <v>864.69442663918414</v>
      </c>
      <c r="F42" s="165">
        <f t="shared" si="3"/>
        <v>82926.12640090377</v>
      </c>
      <c r="G42" s="165">
        <f t="shared" si="8"/>
        <v>12082.254593941645</v>
      </c>
      <c r="H42" s="166">
        <f t="shared" si="4"/>
        <v>5852.9601171676532</v>
      </c>
      <c r="I42" s="167">
        <f t="shared" si="5"/>
        <v>77073.166283736122</v>
      </c>
    </row>
    <row r="43" spans="1:11">
      <c r="A43" s="142">
        <f t="shared" si="6"/>
        <v>22</v>
      </c>
      <c r="B43" s="138" t="e">
        <f t="shared" si="0"/>
        <v>#VALUE!</v>
      </c>
      <c r="C43" s="162">
        <f t="shared" si="7"/>
        <v>82926.12640090377</v>
      </c>
      <c r="D43" s="162">
        <f t="shared" si="1"/>
        <v>518.28829000564849</v>
      </c>
      <c r="E43" s="162">
        <f t="shared" si="2"/>
        <v>870.09876680567902</v>
      </c>
      <c r="F43" s="162">
        <f t="shared" si="3"/>
        <v>82056.027634098093</v>
      </c>
      <c r="G43" s="162">
        <f t="shared" si="8"/>
        <v>12600.542883947293</v>
      </c>
      <c r="H43" s="160">
        <f t="shared" si="4"/>
        <v>5785.412088639102</v>
      </c>
      <c r="I43" s="161">
        <f t="shared" si="5"/>
        <v>76270.61554545899</v>
      </c>
    </row>
    <row r="44" spans="1:11">
      <c r="A44" s="142">
        <f t="shared" si="6"/>
        <v>23</v>
      </c>
      <c r="B44" s="138" t="e">
        <f t="shared" si="0"/>
        <v>#VALUE!</v>
      </c>
      <c r="C44" s="162">
        <f t="shared" si="7"/>
        <v>82056.027634098093</v>
      </c>
      <c r="D44" s="162">
        <f t="shared" si="1"/>
        <v>512.85017271311301</v>
      </c>
      <c r="E44" s="162">
        <f t="shared" si="2"/>
        <v>875.5368840982145</v>
      </c>
      <c r="F44" s="162">
        <f t="shared" si="3"/>
        <v>81180.490749999881</v>
      </c>
      <c r="G44" s="162">
        <f t="shared" si="8"/>
        <v>13113.393056660407</v>
      </c>
      <c r="H44" s="163">
        <f t="shared" si="4"/>
        <v>5717.4418849322465</v>
      </c>
      <c r="I44" s="164">
        <f t="shared" si="5"/>
        <v>75463.048865067627</v>
      </c>
    </row>
    <row r="45" spans="1:11">
      <c r="A45" s="143">
        <f t="shared" si="6"/>
        <v>24</v>
      </c>
      <c r="B45" s="139" t="e">
        <f t="shared" si="0"/>
        <v>#VALUE!</v>
      </c>
      <c r="C45" s="165">
        <f t="shared" si="7"/>
        <v>81180.490749999881</v>
      </c>
      <c r="D45" s="165">
        <f t="shared" si="1"/>
        <v>507.3780671874992</v>
      </c>
      <c r="E45" s="165">
        <f t="shared" si="2"/>
        <v>881.00898962382826</v>
      </c>
      <c r="F45" s="165">
        <f t="shared" si="3"/>
        <v>80299.481760376046</v>
      </c>
      <c r="G45" s="165">
        <f t="shared" si="8"/>
        <v>13620.771123847906</v>
      </c>
      <c r="H45" s="166">
        <f t="shared" si="4"/>
        <v>5649.0468674522244</v>
      </c>
      <c r="I45" s="167">
        <f t="shared" si="5"/>
        <v>74650.434892923819</v>
      </c>
    </row>
    <row r="46" spans="1:11">
      <c r="A46" s="142">
        <f t="shared" si="6"/>
        <v>25</v>
      </c>
      <c r="B46" s="138" t="e">
        <f t="shared" si="0"/>
        <v>#VALUE!</v>
      </c>
      <c r="C46" s="162">
        <f t="shared" si="7"/>
        <v>80299.481760376046</v>
      </c>
      <c r="D46" s="162">
        <f t="shared" si="1"/>
        <v>501.87176100235024</v>
      </c>
      <c r="E46" s="162">
        <f t="shared" si="2"/>
        <v>886.51529580897727</v>
      </c>
      <c r="F46" s="162">
        <f t="shared" si="3"/>
        <v>79412.966464567071</v>
      </c>
      <c r="G46" s="162">
        <f t="shared" si="8"/>
        <v>14122.642884850256</v>
      </c>
      <c r="H46" s="160">
        <f t="shared" si="4"/>
        <v>5580.2243811129511</v>
      </c>
      <c r="I46" s="161">
        <f t="shared" si="5"/>
        <v>73832.742083454126</v>
      </c>
    </row>
    <row r="47" spans="1:11">
      <c r="A47" s="142">
        <f t="shared" si="6"/>
        <v>26</v>
      </c>
      <c r="B47" s="138" t="e">
        <f t="shared" si="0"/>
        <v>#VALUE!</v>
      </c>
      <c r="C47" s="162">
        <f t="shared" si="7"/>
        <v>79412.966464567071</v>
      </c>
      <c r="D47" s="162">
        <f t="shared" si="1"/>
        <v>496.33104040354414</v>
      </c>
      <c r="E47" s="162">
        <f t="shared" si="2"/>
        <v>892.05601640778332</v>
      </c>
      <c r="F47" s="162">
        <f t="shared" si="3"/>
        <v>78520.910448159295</v>
      </c>
      <c r="G47" s="162">
        <f t="shared" si="8"/>
        <v>14618.9739252538</v>
      </c>
      <c r="H47" s="163">
        <f t="shared" si="4"/>
        <v>5510.9717542340577</v>
      </c>
      <c r="I47" s="164">
        <f t="shared" si="5"/>
        <v>73009.938693925244</v>
      </c>
    </row>
    <row r="48" spans="1:11">
      <c r="A48" s="143">
        <f t="shared" si="6"/>
        <v>27</v>
      </c>
      <c r="B48" s="139" t="e">
        <f t="shared" si="0"/>
        <v>#VALUE!</v>
      </c>
      <c r="C48" s="165">
        <f t="shared" si="7"/>
        <v>78520.910448159295</v>
      </c>
      <c r="D48" s="165">
        <f t="shared" si="1"/>
        <v>490.75569030099552</v>
      </c>
      <c r="E48" s="165">
        <f t="shared" si="2"/>
        <v>897.63136651033199</v>
      </c>
      <c r="F48" s="165">
        <f t="shared" si="3"/>
        <v>77623.279081648958</v>
      </c>
      <c r="G48" s="165">
        <f t="shared" si="8"/>
        <v>15109.729615554796</v>
      </c>
      <c r="H48" s="166">
        <f t="shared" si="4"/>
        <v>5441.2862984371695</v>
      </c>
      <c r="I48" s="167">
        <f t="shared" si="5"/>
        <v>72181.992783211783</v>
      </c>
    </row>
    <row r="49" spans="1:11">
      <c r="A49" s="142">
        <f t="shared" si="6"/>
        <v>28</v>
      </c>
      <c r="B49" s="138" t="e">
        <f t="shared" si="0"/>
        <v>#VALUE!</v>
      </c>
      <c r="C49" s="162">
        <f t="shared" si="7"/>
        <v>77623.279081648958</v>
      </c>
      <c r="D49" s="162">
        <f t="shared" si="1"/>
        <v>485.14549426030595</v>
      </c>
      <c r="E49" s="162">
        <f t="shared" si="2"/>
        <v>903.24156255102162</v>
      </c>
      <c r="F49" s="162">
        <f t="shared" si="3"/>
        <v>76720.037519097939</v>
      </c>
      <c r="G49" s="162">
        <f t="shared" si="8"/>
        <v>15594.875109815102</v>
      </c>
      <c r="H49" s="160">
        <f t="shared" si="4"/>
        <v>5371.1653085415528</v>
      </c>
      <c r="I49" s="161">
        <f t="shared" si="5"/>
        <v>71348.872210556379</v>
      </c>
    </row>
    <row r="50" spans="1:11">
      <c r="A50" s="142">
        <f t="shared" si="6"/>
        <v>29</v>
      </c>
      <c r="B50" s="138" t="e">
        <f t="shared" si="0"/>
        <v>#VALUE!</v>
      </c>
      <c r="C50" s="162">
        <f t="shared" si="7"/>
        <v>76720.037519097939</v>
      </c>
      <c r="D50" s="162">
        <f t="shared" si="1"/>
        <v>479.50023449436208</v>
      </c>
      <c r="E50" s="162">
        <f t="shared" si="2"/>
        <v>908.88682231696544</v>
      </c>
      <c r="F50" s="162">
        <f t="shared" si="3"/>
        <v>75811.150696780969</v>
      </c>
      <c r="G50" s="162">
        <f t="shared" si="8"/>
        <v>16074.375344309465</v>
      </c>
      <c r="H50" s="163">
        <f t="shared" si="4"/>
        <v>5300.6060624590873</v>
      </c>
      <c r="I50" s="164">
        <f t="shared" si="5"/>
        <v>70510.544634321879</v>
      </c>
    </row>
    <row r="51" spans="1:11">
      <c r="A51" s="143">
        <f t="shared" si="6"/>
        <v>30</v>
      </c>
      <c r="B51" s="139" t="e">
        <f t="shared" si="0"/>
        <v>#VALUE!</v>
      </c>
      <c r="C51" s="165">
        <f t="shared" si="7"/>
        <v>75811.150696780969</v>
      </c>
      <c r="D51" s="165">
        <f t="shared" si="1"/>
        <v>473.819691854881</v>
      </c>
      <c r="E51" s="165">
        <f t="shared" si="2"/>
        <v>914.56736495644645</v>
      </c>
      <c r="F51" s="165">
        <f t="shared" si="3"/>
        <v>74896.583331824528</v>
      </c>
      <c r="G51" s="165">
        <f t="shared" si="8"/>
        <v>16548.195036164347</v>
      </c>
      <c r="H51" s="166">
        <f t="shared" si="4"/>
        <v>5229.6058210886067</v>
      </c>
      <c r="I51" s="167">
        <f t="shared" si="5"/>
        <v>69666.977510735916</v>
      </c>
    </row>
    <row r="52" spans="1:11">
      <c r="A52" s="142">
        <f t="shared" si="6"/>
        <v>31</v>
      </c>
      <c r="B52" s="138" t="e">
        <f t="shared" si="0"/>
        <v>#VALUE!</v>
      </c>
      <c r="C52" s="162">
        <f t="shared" si="7"/>
        <v>74896.583331824528</v>
      </c>
      <c r="D52" s="162">
        <f t="shared" si="1"/>
        <v>468.10364582390326</v>
      </c>
      <c r="E52" s="162">
        <f t="shared" si="2"/>
        <v>920.2834109874243</v>
      </c>
      <c r="F52" s="162">
        <f t="shared" si="3"/>
        <v>73976.299920837104</v>
      </c>
      <c r="G52" s="162">
        <f t="shared" si="8"/>
        <v>17016.29868198825</v>
      </c>
      <c r="H52" s="160">
        <f t="shared" si="4"/>
        <v>5158.1618282095606</v>
      </c>
      <c r="I52" s="161">
        <f t="shared" si="5"/>
        <v>68818.138092627545</v>
      </c>
    </row>
    <row r="53" spans="1:11">
      <c r="A53" s="142">
        <f t="shared" si="6"/>
        <v>32</v>
      </c>
      <c r="B53" s="138" t="e">
        <f t="shared" si="0"/>
        <v>#VALUE!</v>
      </c>
      <c r="C53" s="162">
        <f t="shared" si="7"/>
        <v>73976.299920837104</v>
      </c>
      <c r="D53" s="162">
        <f t="shared" si="1"/>
        <v>462.35187450523188</v>
      </c>
      <c r="E53" s="162">
        <f t="shared" si="2"/>
        <v>926.03518230609563</v>
      </c>
      <c r="F53" s="162">
        <f t="shared" si="3"/>
        <v>73050.264738531012</v>
      </c>
      <c r="G53" s="162">
        <f t="shared" si="8"/>
        <v>17478.650556493481</v>
      </c>
      <c r="H53" s="163">
        <f t="shared" si="4"/>
        <v>5086.271310375022</v>
      </c>
      <c r="I53" s="164">
        <f t="shared" si="5"/>
        <v>67963.993428155984</v>
      </c>
    </row>
    <row r="54" spans="1:11">
      <c r="A54" s="143">
        <f t="shared" si="6"/>
        <v>33</v>
      </c>
      <c r="B54" s="139" t="e">
        <f t="shared" ref="B54:B85" si="9">date</f>
        <v>#VALUE!</v>
      </c>
      <c r="C54" s="165">
        <f t="shared" si="7"/>
        <v>73050.264738531012</v>
      </c>
      <c r="D54" s="165">
        <f t="shared" ref="D54:D85" si="10">Interest</f>
        <v>456.56415461581878</v>
      </c>
      <c r="E54" s="165">
        <f t="shared" ref="E54:E85" si="11">Principal</f>
        <v>931.82290219550873</v>
      </c>
      <c r="F54" s="165">
        <f t="shared" ref="F54:F85" si="12">Ending.Balance</f>
        <v>72118.441836335507</v>
      </c>
      <c r="G54" s="165">
        <f t="shared" si="8"/>
        <v>17935.2147111093</v>
      </c>
      <c r="H54" s="166">
        <f t="shared" si="4"/>
        <v>5013.9314768040158</v>
      </c>
      <c r="I54" s="167">
        <f t="shared" si="5"/>
        <v>67104.510359531487</v>
      </c>
    </row>
    <row r="55" spans="1:11">
      <c r="A55" s="142">
        <f t="shared" ref="A55:A86" si="13">payment.Num</f>
        <v>34</v>
      </c>
      <c r="B55" s="138" t="e">
        <f t="shared" si="9"/>
        <v>#VALUE!</v>
      </c>
      <c r="C55" s="162">
        <f t="shared" ref="C55:C86" si="14">Beg.Bal</f>
        <v>72118.441836335507</v>
      </c>
      <c r="D55" s="162">
        <f t="shared" si="10"/>
        <v>450.74026147709691</v>
      </c>
      <c r="E55" s="162">
        <f t="shared" si="11"/>
        <v>937.64679533423055</v>
      </c>
      <c r="F55" s="162">
        <f t="shared" si="12"/>
        <v>71180.795041001271</v>
      </c>
      <c r="G55" s="162">
        <f t="shared" si="8"/>
        <v>18385.954972586398</v>
      </c>
      <c r="H55" s="160">
        <f t="shared" si="4"/>
        <v>4941.1395192731916</v>
      </c>
      <c r="I55" s="161">
        <f t="shared" si="5"/>
        <v>66239.655521728084</v>
      </c>
    </row>
    <row r="56" spans="1:11">
      <c r="A56" s="142">
        <f t="shared" si="13"/>
        <v>35</v>
      </c>
      <c r="B56" s="138" t="e">
        <f t="shared" si="9"/>
        <v>#VALUE!</v>
      </c>
      <c r="C56" s="162">
        <f t="shared" si="14"/>
        <v>71180.795041001271</v>
      </c>
      <c r="D56" s="162">
        <f t="shared" si="10"/>
        <v>444.87996900625791</v>
      </c>
      <c r="E56" s="162">
        <f t="shared" si="11"/>
        <v>943.50708780506966</v>
      </c>
      <c r="F56" s="162">
        <f t="shared" si="12"/>
        <v>70237.287953196195</v>
      </c>
      <c r="G56" s="162">
        <f t="shared" si="8"/>
        <v>18830.834941592657</v>
      </c>
      <c r="H56" s="163">
        <f t="shared" si="4"/>
        <v>4867.8926120077995</v>
      </c>
      <c r="I56" s="164">
        <f t="shared" si="5"/>
        <v>65369.395341188399</v>
      </c>
    </row>
    <row r="57" spans="1:11">
      <c r="A57" s="143">
        <f t="shared" si="13"/>
        <v>36</v>
      </c>
      <c r="B57" s="139" t="e">
        <f t="shared" si="9"/>
        <v>#VALUE!</v>
      </c>
      <c r="C57" s="165">
        <f t="shared" si="14"/>
        <v>70237.287953196195</v>
      </c>
      <c r="D57" s="165">
        <f t="shared" si="10"/>
        <v>438.9830497074762</v>
      </c>
      <c r="E57" s="165">
        <f t="shared" si="11"/>
        <v>949.40400710385131</v>
      </c>
      <c r="F57" s="165">
        <f t="shared" si="12"/>
        <v>69287.883946092348</v>
      </c>
      <c r="G57" s="165">
        <f t="shared" si="8"/>
        <v>19269.817991300133</v>
      </c>
      <c r="H57" s="166">
        <f t="shared" si="4"/>
        <v>4794.1879115719985</v>
      </c>
      <c r="I57" s="167">
        <f t="shared" si="5"/>
        <v>64493.696034520348</v>
      </c>
    </row>
    <row r="58" spans="1:11">
      <c r="A58" s="142">
        <f t="shared" si="13"/>
        <v>37</v>
      </c>
      <c r="B58" s="138" t="e">
        <f t="shared" si="9"/>
        <v>#VALUE!</v>
      </c>
      <c r="C58" s="162">
        <f t="shared" si="14"/>
        <v>69287.883946092348</v>
      </c>
      <c r="D58" s="162">
        <f t="shared" si="10"/>
        <v>433.04927466307714</v>
      </c>
      <c r="E58" s="162">
        <f t="shared" si="11"/>
        <v>955.33778214825043</v>
      </c>
      <c r="F58" s="162">
        <f t="shared" si="12"/>
        <v>68332.546163944091</v>
      </c>
      <c r="G58" s="162">
        <f t="shared" si="8"/>
        <v>19702.86726596321</v>
      </c>
      <c r="H58" s="166">
        <f t="shared" si="4"/>
        <v>4720.0225567584739</v>
      </c>
      <c r="I58" s="167">
        <f t="shared" si="5"/>
        <v>63612.52360718562</v>
      </c>
    </row>
    <row r="59" spans="1:11">
      <c r="A59" s="142">
        <f t="shared" si="13"/>
        <v>38</v>
      </c>
      <c r="B59" s="138" t="e">
        <f t="shared" si="9"/>
        <v>#VALUE!</v>
      </c>
      <c r="C59" s="162">
        <f t="shared" si="14"/>
        <v>68332.546163944091</v>
      </c>
      <c r="D59" s="162">
        <f t="shared" si="10"/>
        <v>427.07841352465056</v>
      </c>
      <c r="E59" s="162">
        <f t="shared" si="11"/>
        <v>961.3086432866769</v>
      </c>
      <c r="F59" s="162">
        <f t="shared" si="12"/>
        <v>67371.237520657407</v>
      </c>
      <c r="G59" s="162">
        <f t="shared" si="8"/>
        <v>20129.945679487861</v>
      </c>
      <c r="H59" s="166">
        <f t="shared" si="4"/>
        <v>4645.3936684773653</v>
      </c>
      <c r="I59" s="167">
        <f t="shared" si="5"/>
        <v>62725.843852180042</v>
      </c>
    </row>
    <row r="60" spans="1:11">
      <c r="A60" s="143">
        <f t="shared" si="13"/>
        <v>39</v>
      </c>
      <c r="B60" s="139" t="e">
        <f t="shared" si="9"/>
        <v>#VALUE!</v>
      </c>
      <c r="C60" s="165">
        <f t="shared" si="14"/>
        <v>67371.237520657407</v>
      </c>
      <c r="D60" s="165">
        <f t="shared" si="10"/>
        <v>421.07023450410878</v>
      </c>
      <c r="E60" s="165">
        <f t="shared" si="11"/>
        <v>967.31682230721867</v>
      </c>
      <c r="F60" s="165">
        <f t="shared" si="12"/>
        <v>66403.920698350194</v>
      </c>
      <c r="G60" s="165">
        <f t="shared" si="8"/>
        <v>20551.015913991971</v>
      </c>
      <c r="H60" s="166">
        <f t="shared" si="4"/>
        <v>4570.2983496444995</v>
      </c>
      <c r="I60" s="167">
        <f t="shared" si="5"/>
        <v>61833.622348705692</v>
      </c>
    </row>
    <row r="61" spans="1:11">
      <c r="A61" s="142">
        <f t="shared" si="13"/>
        <v>40</v>
      </c>
      <c r="B61" s="138" t="e">
        <f t="shared" si="9"/>
        <v>#VALUE!</v>
      </c>
      <c r="C61" s="162">
        <f t="shared" si="14"/>
        <v>66403.920698350194</v>
      </c>
      <c r="D61" s="162">
        <f t="shared" si="10"/>
        <v>415.02450436468865</v>
      </c>
      <c r="E61" s="162">
        <f t="shared" si="11"/>
        <v>973.3625524466388</v>
      </c>
      <c r="F61" s="162">
        <f t="shared" si="12"/>
        <v>65430.558145903553</v>
      </c>
      <c r="G61" s="162">
        <f t="shared" si="8"/>
        <v>20966.040418356661</v>
      </c>
      <c r="H61" s="166">
        <f t="shared" si="4"/>
        <v>4494.733685068928</v>
      </c>
      <c r="I61" s="167">
        <f t="shared" si="5"/>
        <v>60935.824460834629</v>
      </c>
    </row>
    <row r="62" spans="1:11">
      <c r="A62" s="142">
        <f t="shared" si="13"/>
        <v>41</v>
      </c>
      <c r="B62" s="138" t="e">
        <f t="shared" si="9"/>
        <v>#VALUE!</v>
      </c>
      <c r="C62" s="162">
        <f t="shared" si="14"/>
        <v>65430.558145903553</v>
      </c>
      <c r="D62" s="162">
        <f t="shared" si="10"/>
        <v>408.94098841189719</v>
      </c>
      <c r="E62" s="162">
        <f t="shared" si="11"/>
        <v>979.44606839943026</v>
      </c>
      <c r="F62" s="162">
        <f t="shared" si="12"/>
        <v>64451.11207750412</v>
      </c>
      <c r="G62" s="162">
        <f t="shared" si="8"/>
        <v>21374.981406768558</v>
      </c>
      <c r="H62" s="166">
        <f t="shared" si="4"/>
        <v>4418.6967413397588</v>
      </c>
      <c r="I62" s="167">
        <f t="shared" si="5"/>
        <v>60032.415336164362</v>
      </c>
      <c r="J62" s="168"/>
      <c r="K62" s="168"/>
    </row>
    <row r="63" spans="1:11">
      <c r="A63" s="143">
        <f t="shared" si="13"/>
        <v>42</v>
      </c>
      <c r="B63" s="139" t="e">
        <f t="shared" si="9"/>
        <v>#VALUE!</v>
      </c>
      <c r="C63" s="165">
        <f t="shared" si="14"/>
        <v>64451.11207750412</v>
      </c>
      <c r="D63" s="165">
        <f t="shared" si="10"/>
        <v>402.8194504844007</v>
      </c>
      <c r="E63" s="165">
        <f t="shared" si="11"/>
        <v>985.56760632692681</v>
      </c>
      <c r="F63" s="165">
        <f t="shared" si="12"/>
        <v>63465.544471177192</v>
      </c>
      <c r="G63" s="165">
        <f t="shared" si="8"/>
        <v>21777.800857252958</v>
      </c>
      <c r="H63" s="166">
        <f t="shared" si="4"/>
        <v>4342.1845667122825</v>
      </c>
      <c r="I63" s="167">
        <f t="shared" si="5"/>
        <v>59123.359904464909</v>
      </c>
      <c r="J63" s="168"/>
      <c r="K63" s="168"/>
    </row>
    <row r="64" spans="1:11">
      <c r="A64" s="142">
        <f t="shared" si="13"/>
        <v>43</v>
      </c>
      <c r="B64" s="138" t="e">
        <f t="shared" si="9"/>
        <v>#VALUE!</v>
      </c>
      <c r="C64" s="162">
        <f t="shared" si="14"/>
        <v>63465.544471177192</v>
      </c>
      <c r="D64" s="162">
        <f t="shared" si="10"/>
        <v>396.65965294485744</v>
      </c>
      <c r="E64" s="162">
        <f t="shared" si="11"/>
        <v>991.72740386647001</v>
      </c>
      <c r="F64" s="162">
        <f t="shared" si="12"/>
        <v>62473.817067310723</v>
      </c>
      <c r="G64" s="162">
        <f t="shared" si="8"/>
        <v>22174.460510197816</v>
      </c>
      <c r="H64" s="166">
        <f t="shared" si="4"/>
        <v>4265.1941909933848</v>
      </c>
      <c r="I64" s="167">
        <f t="shared" si="5"/>
        <v>58208.622876317342</v>
      </c>
      <c r="J64" s="168"/>
      <c r="K64" s="168"/>
    </row>
    <row r="65" spans="1:11">
      <c r="A65" s="142">
        <f t="shared" si="13"/>
        <v>44</v>
      </c>
      <c r="B65" s="138" t="e">
        <f t="shared" si="9"/>
        <v>#VALUE!</v>
      </c>
      <c r="C65" s="162">
        <f t="shared" si="14"/>
        <v>62473.817067310723</v>
      </c>
      <c r="D65" s="162">
        <f t="shared" si="10"/>
        <v>390.461356670692</v>
      </c>
      <c r="E65" s="162">
        <f t="shared" si="11"/>
        <v>997.92570014063551</v>
      </c>
      <c r="F65" s="162">
        <f t="shared" si="12"/>
        <v>61475.891367170087</v>
      </c>
      <c r="G65" s="162">
        <f t="shared" si="8"/>
        <v>22564.921866868506</v>
      </c>
      <c r="H65" s="166">
        <f t="shared" si="4"/>
        <v>4187.7226254262441</v>
      </c>
      <c r="I65" s="167">
        <f t="shared" si="5"/>
        <v>57288.168741743844</v>
      </c>
      <c r="J65" s="168"/>
      <c r="K65" s="168"/>
    </row>
    <row r="66" spans="1:11">
      <c r="A66" s="143">
        <f t="shared" si="13"/>
        <v>45</v>
      </c>
      <c r="B66" s="139" t="e">
        <f t="shared" si="9"/>
        <v>#VALUE!</v>
      </c>
      <c r="C66" s="165">
        <f t="shared" si="14"/>
        <v>61475.891367170087</v>
      </c>
      <c r="D66" s="165">
        <f t="shared" si="10"/>
        <v>384.224321044813</v>
      </c>
      <c r="E66" s="165">
        <f t="shared" si="11"/>
        <v>1004.1627357665145</v>
      </c>
      <c r="F66" s="165">
        <f t="shared" si="12"/>
        <v>60471.728631403574</v>
      </c>
      <c r="G66" s="165">
        <f t="shared" si="8"/>
        <v>22949.14618791332</v>
      </c>
      <c r="H66" s="166">
        <f t="shared" si="4"/>
        <v>4109.766862574309</v>
      </c>
      <c r="I66" s="167">
        <f t="shared" si="5"/>
        <v>56361.961768829264</v>
      </c>
      <c r="J66" s="168"/>
      <c r="K66" s="168"/>
    </row>
    <row r="67" spans="1:11">
      <c r="A67" s="142">
        <f t="shared" si="13"/>
        <v>46</v>
      </c>
      <c r="B67" s="138" t="e">
        <f t="shared" si="9"/>
        <v>#VALUE!</v>
      </c>
      <c r="C67" s="162">
        <f t="shared" si="14"/>
        <v>60471.728631403574</v>
      </c>
      <c r="D67" s="162">
        <f t="shared" si="10"/>
        <v>377.94830394627229</v>
      </c>
      <c r="E67" s="162">
        <f t="shared" si="11"/>
        <v>1010.4387528650552</v>
      </c>
      <c r="F67" s="162">
        <f t="shared" si="12"/>
        <v>59461.289878538519</v>
      </c>
      <c r="G67" s="162">
        <f t="shared" si="8"/>
        <v>23327.094491859592</v>
      </c>
      <c r="H67" s="166">
        <f t="shared" si="4"/>
        <v>4031.3238762045498</v>
      </c>
      <c r="I67" s="167">
        <f t="shared" si="5"/>
        <v>55429.966002333967</v>
      </c>
      <c r="J67" s="168"/>
      <c r="K67" s="168"/>
    </row>
    <row r="68" spans="1:11">
      <c r="A68" s="142">
        <f t="shared" si="13"/>
        <v>47</v>
      </c>
      <c r="B68" s="138" t="e">
        <f t="shared" si="9"/>
        <v>#VALUE!</v>
      </c>
      <c r="C68" s="162">
        <f t="shared" si="14"/>
        <v>59461.289878538519</v>
      </c>
      <c r="D68" s="162">
        <f t="shared" si="10"/>
        <v>371.63306174086568</v>
      </c>
      <c r="E68" s="162">
        <f t="shared" si="11"/>
        <v>1016.7539950704618</v>
      </c>
      <c r="F68" s="162">
        <f t="shared" si="12"/>
        <v>58444.535883468059</v>
      </c>
      <c r="G68" s="162">
        <f t="shared" si="8"/>
        <v>23698.727553600456</v>
      </c>
      <c r="H68" s="166">
        <f t="shared" si="4"/>
        <v>3952.3906211699787</v>
      </c>
      <c r="I68" s="167">
        <f t="shared" si="5"/>
        <v>54492.14526229808</v>
      </c>
      <c r="J68" s="168"/>
      <c r="K68" s="168"/>
    </row>
    <row r="69" spans="1:11">
      <c r="A69" s="143">
        <f t="shared" si="13"/>
        <v>48</v>
      </c>
      <c r="B69" s="139" t="e">
        <f t="shared" si="9"/>
        <v>#VALUE!</v>
      </c>
      <c r="C69" s="165">
        <f t="shared" si="14"/>
        <v>58444.535883468059</v>
      </c>
      <c r="D69" s="165">
        <f t="shared" si="10"/>
        <v>365.27834927167532</v>
      </c>
      <c r="E69" s="165">
        <f t="shared" si="11"/>
        <v>1023.1087075396522</v>
      </c>
      <c r="F69" s="165">
        <f t="shared" si="12"/>
        <v>57421.427175928409</v>
      </c>
      <c r="G69" s="165">
        <f t="shared" si="8"/>
        <v>24064.00590287213</v>
      </c>
      <c r="H69" s="166">
        <f t="shared" si="4"/>
        <v>3872.9640332914414</v>
      </c>
      <c r="I69" s="167">
        <f t="shared" si="5"/>
        <v>53548.463142636967</v>
      </c>
      <c r="J69" s="168"/>
      <c r="K69" s="168"/>
    </row>
    <row r="70" spans="1:11">
      <c r="A70" s="142">
        <f t="shared" si="13"/>
        <v>49</v>
      </c>
      <c r="B70" s="138" t="e">
        <f t="shared" si="9"/>
        <v>#VALUE!</v>
      </c>
      <c r="C70" s="162">
        <f t="shared" si="14"/>
        <v>57421.427175928409</v>
      </c>
      <c r="D70" s="162">
        <f t="shared" si="10"/>
        <v>358.88391984955251</v>
      </c>
      <c r="E70" s="162">
        <f t="shared" si="11"/>
        <v>1029.503136961775</v>
      </c>
      <c r="F70" s="162">
        <f t="shared" si="12"/>
        <v>56391.924038966637</v>
      </c>
      <c r="G70" s="162">
        <f t="shared" si="8"/>
        <v>24422.889822721681</v>
      </c>
      <c r="H70" s="166">
        <f t="shared" si="4"/>
        <v>3793.0410292386623</v>
      </c>
      <c r="I70" s="167">
        <f t="shared" si="5"/>
        <v>52598.883009727972</v>
      </c>
      <c r="J70" s="168"/>
      <c r="K70" s="168"/>
    </row>
    <row r="71" spans="1:11">
      <c r="A71" s="142">
        <f t="shared" si="13"/>
        <v>50</v>
      </c>
      <c r="B71" s="138" t="e">
        <f t="shared" si="9"/>
        <v>#VALUE!</v>
      </c>
      <c r="C71" s="162">
        <f t="shared" si="14"/>
        <v>56391.924038966637</v>
      </c>
      <c r="D71" s="162">
        <f t="shared" si="10"/>
        <v>352.44952524354147</v>
      </c>
      <c r="E71" s="162">
        <f t="shared" si="11"/>
        <v>1035.937531567786</v>
      </c>
      <c r="F71" s="162">
        <f t="shared" si="12"/>
        <v>55355.986507398855</v>
      </c>
      <c r="G71" s="162">
        <f t="shared" si="8"/>
        <v>24775.339347965222</v>
      </c>
      <c r="H71" s="166">
        <f t="shared" si="4"/>
        <v>3712.6185064105548</v>
      </c>
      <c r="I71" s="167">
        <f t="shared" si="5"/>
        <v>51643.368000988303</v>
      </c>
      <c r="J71" s="168"/>
      <c r="K71" s="168"/>
    </row>
    <row r="72" spans="1:11">
      <c r="A72" s="143">
        <f t="shared" si="13"/>
        <v>51</v>
      </c>
      <c r="B72" s="139" t="e">
        <f t="shared" si="9"/>
        <v>#VALUE!</v>
      </c>
      <c r="C72" s="165">
        <f t="shared" si="14"/>
        <v>55355.986507398855</v>
      </c>
      <c r="D72" s="165">
        <f t="shared" si="10"/>
        <v>345.9749156712428</v>
      </c>
      <c r="E72" s="165">
        <f t="shared" si="11"/>
        <v>1042.4121411400847</v>
      </c>
      <c r="F72" s="165">
        <f t="shared" si="12"/>
        <v>54313.57436625877</v>
      </c>
      <c r="G72" s="165">
        <f t="shared" si="8"/>
        <v>25121.314263636465</v>
      </c>
      <c r="H72" s="166">
        <f t="shared" si="4"/>
        <v>3631.6933428147709</v>
      </c>
      <c r="I72" s="167">
        <f t="shared" si="5"/>
        <v>50681.881023444002</v>
      </c>
      <c r="J72" s="168"/>
      <c r="K72" s="168"/>
    </row>
    <row r="73" spans="1:11">
      <c r="A73" s="142">
        <f t="shared" si="13"/>
        <v>52</v>
      </c>
      <c r="B73" s="138" t="e">
        <f t="shared" si="9"/>
        <v>#VALUE!</v>
      </c>
      <c r="C73" s="162">
        <f t="shared" si="14"/>
        <v>54313.57436625877</v>
      </c>
      <c r="D73" s="162">
        <f t="shared" si="10"/>
        <v>339.45983978911727</v>
      </c>
      <c r="E73" s="162">
        <f t="shared" si="11"/>
        <v>1048.9272170222102</v>
      </c>
      <c r="F73" s="162">
        <f t="shared" si="12"/>
        <v>53264.64714923656</v>
      </c>
      <c r="G73" s="162">
        <f t="shared" si="8"/>
        <v>25460.774103425581</v>
      </c>
      <c r="H73" s="166">
        <f t="shared" si="4"/>
        <v>3550.2623969465139</v>
      </c>
      <c r="I73" s="167">
        <f t="shared" si="5"/>
        <v>49714.384752290047</v>
      </c>
      <c r="J73" s="168"/>
      <c r="K73" s="168"/>
    </row>
    <row r="74" spans="1:11">
      <c r="A74" s="142">
        <f t="shared" si="13"/>
        <v>53</v>
      </c>
      <c r="B74" s="138" t="e">
        <f t="shared" si="9"/>
        <v>#VALUE!</v>
      </c>
      <c r="C74" s="162">
        <f t="shared" si="14"/>
        <v>53264.64714923656</v>
      </c>
      <c r="D74" s="162">
        <f t="shared" si="10"/>
        <v>332.90404468272845</v>
      </c>
      <c r="E74" s="162">
        <f t="shared" si="11"/>
        <v>1055.4830121285991</v>
      </c>
      <c r="F74" s="162">
        <f t="shared" si="12"/>
        <v>52209.16413710796</v>
      </c>
      <c r="G74" s="162">
        <f t="shared" si="8"/>
        <v>25793.678148108309</v>
      </c>
      <c r="H74" s="166">
        <f t="shared" si="4"/>
        <v>3468.3225076665803</v>
      </c>
      <c r="I74" s="167">
        <f t="shared" si="5"/>
        <v>48740.841629441376</v>
      </c>
      <c r="J74" s="168"/>
      <c r="K74" s="168"/>
    </row>
    <row r="75" spans="1:11">
      <c r="A75" s="143">
        <f t="shared" si="13"/>
        <v>54</v>
      </c>
      <c r="B75" s="139" t="e">
        <f t="shared" si="9"/>
        <v>#VALUE!</v>
      </c>
      <c r="C75" s="165">
        <f t="shared" si="14"/>
        <v>52209.16413710796</v>
      </c>
      <c r="D75" s="165">
        <f t="shared" si="10"/>
        <v>326.30727585692472</v>
      </c>
      <c r="E75" s="165">
        <f t="shared" si="11"/>
        <v>1062.0797809544028</v>
      </c>
      <c r="F75" s="165">
        <f t="shared" si="12"/>
        <v>51147.084356153558</v>
      </c>
      <c r="G75" s="165">
        <f t="shared" si="8"/>
        <v>26119.985423965234</v>
      </c>
      <c r="H75" s="166">
        <f t="shared" si="4"/>
        <v>3385.8704940786474</v>
      </c>
      <c r="I75" s="167">
        <f t="shared" si="5"/>
        <v>47761.21386207491</v>
      </c>
      <c r="J75" s="168"/>
      <c r="K75" s="168"/>
    </row>
    <row r="76" spans="1:11">
      <c r="A76" s="142">
        <f t="shared" si="13"/>
        <v>55</v>
      </c>
      <c r="B76" s="138" t="e">
        <f t="shared" si="9"/>
        <v>#VALUE!</v>
      </c>
      <c r="C76" s="162">
        <f t="shared" si="14"/>
        <v>51147.084356153558</v>
      </c>
      <c r="D76" s="162">
        <f t="shared" si="10"/>
        <v>319.66927722595972</v>
      </c>
      <c r="E76" s="162">
        <f t="shared" si="11"/>
        <v>1068.7177795853677</v>
      </c>
      <c r="F76" s="162">
        <f t="shared" si="12"/>
        <v>50078.366576568194</v>
      </c>
      <c r="G76" s="162">
        <f t="shared" si="8"/>
        <v>26439.654701191193</v>
      </c>
      <c r="H76" s="166">
        <f t="shared" si="4"/>
        <v>3302.9031554057888</v>
      </c>
      <c r="I76" s="167">
        <f t="shared" si="5"/>
        <v>46775.463421162407</v>
      </c>
      <c r="J76" s="168"/>
      <c r="K76" s="168"/>
    </row>
    <row r="77" spans="1:11">
      <c r="A77" s="142">
        <f t="shared" si="13"/>
        <v>56</v>
      </c>
      <c r="B77" s="138" t="e">
        <f t="shared" si="9"/>
        <v>#VALUE!</v>
      </c>
      <c r="C77" s="162">
        <f t="shared" si="14"/>
        <v>50078.366576568194</v>
      </c>
      <c r="D77" s="162">
        <f t="shared" si="10"/>
        <v>312.98979110355117</v>
      </c>
      <c r="E77" s="162">
        <f t="shared" si="11"/>
        <v>1075.3972657077763</v>
      </c>
      <c r="F77" s="162">
        <f t="shared" si="12"/>
        <v>49002.969310860419</v>
      </c>
      <c r="G77" s="162">
        <f t="shared" si="8"/>
        <v>26752.644492294745</v>
      </c>
      <c r="H77" s="166">
        <f t="shared" si="4"/>
        <v>3219.4172708662254</v>
      </c>
      <c r="I77" s="167">
        <f t="shared" si="5"/>
        <v>45783.552039994196</v>
      </c>
      <c r="J77" s="168"/>
      <c r="K77" s="168"/>
    </row>
    <row r="78" spans="1:11">
      <c r="A78" s="143">
        <f t="shared" si="13"/>
        <v>57</v>
      </c>
      <c r="B78" s="139" t="e">
        <f t="shared" si="9"/>
        <v>#VALUE!</v>
      </c>
      <c r="C78" s="165">
        <f t="shared" si="14"/>
        <v>49002.969310860419</v>
      </c>
      <c r="D78" s="165">
        <f t="shared" si="10"/>
        <v>306.26855819287761</v>
      </c>
      <c r="E78" s="165">
        <f t="shared" si="11"/>
        <v>1082.1184986184498</v>
      </c>
      <c r="F78" s="165">
        <f t="shared" si="12"/>
        <v>47920.850812241966</v>
      </c>
      <c r="G78" s="165">
        <f t="shared" si="8"/>
        <v>27058.913050487623</v>
      </c>
      <c r="H78" s="166">
        <f t="shared" si="4"/>
        <v>3135.4095995482903</v>
      </c>
      <c r="I78" s="167">
        <f t="shared" si="5"/>
        <v>44785.441212693673</v>
      </c>
      <c r="J78" s="168"/>
      <c r="K78" s="168"/>
    </row>
    <row r="79" spans="1:11">
      <c r="A79" s="142">
        <f t="shared" si="13"/>
        <v>58</v>
      </c>
      <c r="B79" s="138" t="e">
        <f t="shared" si="9"/>
        <v>#VALUE!</v>
      </c>
      <c r="C79" s="162">
        <f t="shared" si="14"/>
        <v>47920.850812241966</v>
      </c>
      <c r="D79" s="162">
        <f t="shared" si="10"/>
        <v>299.50531757651225</v>
      </c>
      <c r="E79" s="162">
        <f t="shared" si="11"/>
        <v>1088.8817392348153</v>
      </c>
      <c r="F79" s="162">
        <f t="shared" si="12"/>
        <v>46831.969073007152</v>
      </c>
      <c r="G79" s="162">
        <f t="shared" si="8"/>
        <v>27358.418368064136</v>
      </c>
      <c r="H79" s="166">
        <f t="shared" si="4"/>
        <v>3050.8768802846175</v>
      </c>
      <c r="I79" s="167">
        <f t="shared" si="5"/>
        <v>43781.092192722535</v>
      </c>
      <c r="J79" s="168"/>
      <c r="K79" s="168"/>
    </row>
    <row r="80" spans="1:11">
      <c r="A80" s="142">
        <f t="shared" si="13"/>
        <v>59</v>
      </c>
      <c r="B80" s="138" t="e">
        <f t="shared" si="9"/>
        <v>#VALUE!</v>
      </c>
      <c r="C80" s="162">
        <f t="shared" si="14"/>
        <v>46831.969073007152</v>
      </c>
      <c r="D80" s="162">
        <f t="shared" si="10"/>
        <v>292.69980670629468</v>
      </c>
      <c r="E80" s="162">
        <f t="shared" si="11"/>
        <v>1095.6872501050329</v>
      </c>
      <c r="F80" s="162">
        <f t="shared" si="12"/>
        <v>45736.281822902121</v>
      </c>
      <c r="G80" s="162">
        <f t="shared" si="8"/>
        <v>27651.118174770432</v>
      </c>
      <c r="H80" s="166">
        <f t="shared" si="4"/>
        <v>2965.8158315255469</v>
      </c>
      <c r="I80" s="167">
        <f t="shared" si="5"/>
        <v>42770.465991376572</v>
      </c>
      <c r="J80" s="168"/>
      <c r="K80" s="168"/>
    </row>
    <row r="81" spans="1:11">
      <c r="A81" s="143">
        <f t="shared" si="13"/>
        <v>60</v>
      </c>
      <c r="B81" s="139" t="e">
        <f t="shared" si="9"/>
        <v>#VALUE!</v>
      </c>
      <c r="C81" s="165">
        <f t="shared" si="14"/>
        <v>45736.281822902121</v>
      </c>
      <c r="D81" s="165">
        <f t="shared" si="10"/>
        <v>285.85176139313825</v>
      </c>
      <c r="E81" s="165">
        <f t="shared" si="11"/>
        <v>1102.5352954181892</v>
      </c>
      <c r="F81" s="165">
        <f t="shared" si="12"/>
        <v>44633.746527483934</v>
      </c>
      <c r="G81" s="165">
        <f t="shared" si="8"/>
        <v>27936.969936163572</v>
      </c>
      <c r="H81" s="166">
        <f t="shared" si="4"/>
        <v>2880.2231512117314</v>
      </c>
      <c r="I81" s="167">
        <f t="shared" si="5"/>
        <v>41753.523376272205</v>
      </c>
      <c r="J81" s="168"/>
      <c r="K81" s="168"/>
    </row>
    <row r="82" spans="1:11">
      <c r="A82" s="142">
        <f t="shared" si="13"/>
        <v>61</v>
      </c>
      <c r="B82" s="138" t="e">
        <f t="shared" si="9"/>
        <v>#VALUE!</v>
      </c>
      <c r="C82" s="162">
        <f t="shared" si="14"/>
        <v>44633.746527483934</v>
      </c>
      <c r="D82" s="162">
        <f t="shared" si="10"/>
        <v>278.96091579677454</v>
      </c>
      <c r="E82" s="162">
        <f t="shared" si="11"/>
        <v>1109.426141014553</v>
      </c>
      <c r="F82" s="162">
        <f t="shared" si="12"/>
        <v>43524.320386469379</v>
      </c>
      <c r="G82" s="162">
        <f t="shared" si="8"/>
        <v>28215.930851960347</v>
      </c>
      <c r="H82" s="166">
        <f t="shared" si="4"/>
        <v>2794.0955166459553</v>
      </c>
      <c r="I82" s="167">
        <f t="shared" si="5"/>
        <v>40730.224869823425</v>
      </c>
      <c r="J82" s="168"/>
      <c r="K82" s="168"/>
    </row>
    <row r="83" spans="1:11">
      <c r="A83" s="142">
        <f t="shared" si="13"/>
        <v>62</v>
      </c>
      <c r="B83" s="138" t="e">
        <f t="shared" si="9"/>
        <v>#VALUE!</v>
      </c>
      <c r="C83" s="162">
        <f t="shared" si="14"/>
        <v>43524.320386469379</v>
      </c>
      <c r="D83" s="162">
        <f t="shared" si="10"/>
        <v>272.02700241543357</v>
      </c>
      <c r="E83" s="162">
        <f t="shared" si="11"/>
        <v>1116.3600543958939</v>
      </c>
      <c r="F83" s="162">
        <f t="shared" si="12"/>
        <v>42407.960332073482</v>
      </c>
      <c r="G83" s="162">
        <f t="shared" si="8"/>
        <v>28487.957854375782</v>
      </c>
      <c r="H83" s="166">
        <f t="shared" si="4"/>
        <v>2707.429584364143</v>
      </c>
      <c r="I83" s="167">
        <f t="shared" si="5"/>
        <v>39700.530747709337</v>
      </c>
      <c r="J83" s="168"/>
      <c r="K83" s="168"/>
    </row>
    <row r="84" spans="1:11">
      <c r="A84" s="143">
        <f t="shared" si="13"/>
        <v>63</v>
      </c>
      <c r="B84" s="139" t="e">
        <f t="shared" si="9"/>
        <v>#VALUE!</v>
      </c>
      <c r="C84" s="165">
        <f t="shared" si="14"/>
        <v>42407.960332073482</v>
      </c>
      <c r="D84" s="165">
        <f t="shared" si="10"/>
        <v>265.04975207545925</v>
      </c>
      <c r="E84" s="165">
        <f t="shared" si="11"/>
        <v>1123.3373047358682</v>
      </c>
      <c r="F84" s="165">
        <f t="shared" si="12"/>
        <v>41284.623027337613</v>
      </c>
      <c r="G84" s="165">
        <f t="shared" si="8"/>
        <v>28753.00760645124</v>
      </c>
      <c r="H84" s="166">
        <f t="shared" si="4"/>
        <v>2620.2219900055688</v>
      </c>
      <c r="I84" s="167">
        <f t="shared" si="5"/>
        <v>38664.401037332042</v>
      </c>
      <c r="J84" s="168"/>
      <c r="K84" s="168"/>
    </row>
    <row r="85" spans="1:11">
      <c r="A85" s="142">
        <f t="shared" si="13"/>
        <v>64</v>
      </c>
      <c r="B85" s="138" t="e">
        <f t="shared" si="9"/>
        <v>#VALUE!</v>
      </c>
      <c r="C85" s="162">
        <f t="shared" si="14"/>
        <v>41284.623027337613</v>
      </c>
      <c r="D85" s="162">
        <f t="shared" si="10"/>
        <v>258.02889392086007</v>
      </c>
      <c r="E85" s="162">
        <f t="shared" si="11"/>
        <v>1130.3581628904674</v>
      </c>
      <c r="F85" s="162">
        <f t="shared" si="12"/>
        <v>40154.264864447148</v>
      </c>
      <c r="G85" s="162">
        <f t="shared" si="8"/>
        <v>29011.036500372098</v>
      </c>
      <c r="H85" s="166">
        <f t="shared" si="4"/>
        <v>2532.4693481822546</v>
      </c>
      <c r="I85" s="167">
        <f t="shared" si="5"/>
        <v>37621.795516264894</v>
      </c>
      <c r="J85" s="168"/>
      <c r="K85" s="168"/>
    </row>
    <row r="86" spans="1:11">
      <c r="A86" s="142">
        <f t="shared" si="13"/>
        <v>65</v>
      </c>
      <c r="B86" s="138" t="e">
        <f t="shared" ref="B86:B105" si="15">date</f>
        <v>#VALUE!</v>
      </c>
      <c r="C86" s="162">
        <f t="shared" si="14"/>
        <v>40154.264864447148</v>
      </c>
      <c r="D86" s="162">
        <f t="shared" ref="D86:D105" si="16">Interest</f>
        <v>250.96415540279466</v>
      </c>
      <c r="E86" s="162">
        <f t="shared" ref="E86:E105" si="17">Principal</f>
        <v>1137.4229014085329</v>
      </c>
      <c r="F86" s="162">
        <f t="shared" ref="F86:F105" si="18">Ending.Balance</f>
        <v>39016.841963038612</v>
      </c>
      <c r="G86" s="162">
        <f t="shared" si="8"/>
        <v>29262.000655774893</v>
      </c>
      <c r="H86" s="166">
        <f t="shared" ref="H86:H149" si="19">SUM(D87:D98)</f>
        <v>2444.1682523475438</v>
      </c>
      <c r="I86" s="167">
        <f t="shared" ref="I86:I149" si="20">F86-H86</f>
        <v>36572.673710691066</v>
      </c>
      <c r="J86" s="168"/>
      <c r="K86" s="168"/>
    </row>
    <row r="87" spans="1:11">
      <c r="A87" s="143">
        <f t="shared" ref="A87:A105" si="21">payment.Num</f>
        <v>66</v>
      </c>
      <c r="B87" s="139" t="e">
        <f t="shared" si="15"/>
        <v>#VALUE!</v>
      </c>
      <c r="C87" s="165">
        <f t="shared" ref="C87:C105" si="22">Beg.Bal</f>
        <v>39016.841963038612</v>
      </c>
      <c r="D87" s="165">
        <f t="shared" si="16"/>
        <v>243.85526226899131</v>
      </c>
      <c r="E87" s="165">
        <f t="shared" si="17"/>
        <v>1144.5317945423362</v>
      </c>
      <c r="F87" s="165">
        <f t="shared" si="18"/>
        <v>37872.310168496275</v>
      </c>
      <c r="G87" s="165">
        <f t="shared" ref="G87:G150" si="23">Cum.Interest</f>
        <v>29505.855918043886</v>
      </c>
      <c r="H87" s="166">
        <f t="shared" si="19"/>
        <v>2355.3152746638671</v>
      </c>
      <c r="I87" s="167">
        <f t="shared" si="20"/>
        <v>35516.994893832409</v>
      </c>
      <c r="J87" s="168"/>
      <c r="K87" s="168"/>
    </row>
    <row r="88" spans="1:11">
      <c r="A88" s="142">
        <f t="shared" si="21"/>
        <v>67</v>
      </c>
      <c r="B88" s="138" t="e">
        <f t="shared" si="15"/>
        <v>#VALUE!</v>
      </c>
      <c r="C88" s="162">
        <f t="shared" si="22"/>
        <v>37872.310168496275</v>
      </c>
      <c r="D88" s="162">
        <f t="shared" si="16"/>
        <v>236.70193855310171</v>
      </c>
      <c r="E88" s="162">
        <f t="shared" si="17"/>
        <v>1151.6851182582259</v>
      </c>
      <c r="F88" s="162">
        <f t="shared" si="18"/>
        <v>36720.62505023805</v>
      </c>
      <c r="G88" s="162">
        <f t="shared" si="23"/>
        <v>29742.557856596988</v>
      </c>
      <c r="H88" s="166">
        <f t="shared" si="19"/>
        <v>2265.9069658696667</v>
      </c>
      <c r="I88" s="167">
        <f t="shared" si="20"/>
        <v>34454.718084368382</v>
      </c>
      <c r="J88" s="168"/>
      <c r="K88" s="168"/>
    </row>
    <row r="89" spans="1:11">
      <c r="A89" s="142">
        <f t="shared" si="21"/>
        <v>68</v>
      </c>
      <c r="B89" s="138" t="e">
        <f t="shared" si="15"/>
        <v>#VALUE!</v>
      </c>
      <c r="C89" s="162">
        <f t="shared" si="22"/>
        <v>36720.62505023805</v>
      </c>
      <c r="D89" s="162">
        <f t="shared" si="16"/>
        <v>229.50390656398778</v>
      </c>
      <c r="E89" s="162">
        <f t="shared" si="17"/>
        <v>1158.8831502473397</v>
      </c>
      <c r="F89" s="162">
        <f t="shared" si="18"/>
        <v>35561.741899990709</v>
      </c>
      <c r="G89" s="162">
        <f t="shared" si="23"/>
        <v>29972.061763160975</v>
      </c>
      <c r="H89" s="166">
        <f t="shared" si="19"/>
        <v>2175.939855145502</v>
      </c>
      <c r="I89" s="167">
        <f t="shared" si="20"/>
        <v>33385.802044845208</v>
      </c>
      <c r="J89" s="168"/>
      <c r="K89" s="168"/>
    </row>
    <row r="90" spans="1:11">
      <c r="A90" s="143">
        <f t="shared" si="21"/>
        <v>69</v>
      </c>
      <c r="B90" s="139" t="e">
        <f t="shared" si="15"/>
        <v>#VALUE!</v>
      </c>
      <c r="C90" s="165">
        <f t="shared" si="22"/>
        <v>35561.741899990709</v>
      </c>
      <c r="D90" s="165">
        <f t="shared" si="16"/>
        <v>222.26088687494192</v>
      </c>
      <c r="E90" s="165">
        <f t="shared" si="17"/>
        <v>1166.1261699363856</v>
      </c>
      <c r="F90" s="165">
        <f t="shared" si="18"/>
        <v>34395.615730054327</v>
      </c>
      <c r="G90" s="165">
        <f t="shared" si="23"/>
        <v>30194.322650035916</v>
      </c>
      <c r="H90" s="166">
        <f t="shared" si="19"/>
        <v>2085.410449979312</v>
      </c>
      <c r="I90" s="167">
        <f t="shared" si="20"/>
        <v>32310.205280075017</v>
      </c>
      <c r="J90" s="168"/>
      <c r="K90" s="168"/>
    </row>
    <row r="91" spans="1:11">
      <c r="A91" s="142">
        <f t="shared" si="21"/>
        <v>70</v>
      </c>
      <c r="B91" s="138" t="e">
        <f t="shared" si="15"/>
        <v>#VALUE!</v>
      </c>
      <c r="C91" s="162">
        <f t="shared" si="22"/>
        <v>34395.615730054327</v>
      </c>
      <c r="D91" s="162">
        <f t="shared" si="16"/>
        <v>214.97259831283952</v>
      </c>
      <c r="E91" s="162">
        <f t="shared" si="17"/>
        <v>1173.4144584984879</v>
      </c>
      <c r="F91" s="162">
        <f t="shared" si="18"/>
        <v>33222.201271555838</v>
      </c>
      <c r="G91" s="162">
        <f t="shared" si="23"/>
        <v>30409.295248348757</v>
      </c>
      <c r="H91" s="166">
        <f t="shared" si="19"/>
        <v>1994.3152360308331</v>
      </c>
      <c r="I91" s="167">
        <f t="shared" si="20"/>
        <v>31227.886035525004</v>
      </c>
      <c r="J91" s="168"/>
      <c r="K91" s="168"/>
    </row>
    <row r="92" spans="1:11">
      <c r="A92" s="142">
        <f t="shared" si="21"/>
        <v>71</v>
      </c>
      <c r="B92" s="138" t="e">
        <f t="shared" si="15"/>
        <v>#VALUE!</v>
      </c>
      <c r="C92" s="162">
        <f t="shared" si="22"/>
        <v>33222.201271555838</v>
      </c>
      <c r="D92" s="162">
        <f t="shared" si="16"/>
        <v>207.63875794722398</v>
      </c>
      <c r="E92" s="162">
        <f t="shared" si="17"/>
        <v>1180.7482988641036</v>
      </c>
      <c r="F92" s="162">
        <f t="shared" si="18"/>
        <v>32041.452972691735</v>
      </c>
      <c r="G92" s="162">
        <f t="shared" si="23"/>
        <v>30616.934006295982</v>
      </c>
      <c r="H92" s="166">
        <f t="shared" si="19"/>
        <v>1902.6506769951764</v>
      </c>
      <c r="I92" s="167">
        <f t="shared" si="20"/>
        <v>30138.802295696558</v>
      </c>
      <c r="J92" s="168"/>
      <c r="K92" s="168"/>
    </row>
    <row r="93" spans="1:11">
      <c r="A93" s="143">
        <f t="shared" si="21"/>
        <v>72</v>
      </c>
      <c r="B93" s="139" t="e">
        <f t="shared" si="15"/>
        <v>#VALUE!</v>
      </c>
      <c r="C93" s="165">
        <f t="shared" si="22"/>
        <v>32041.452972691735</v>
      </c>
      <c r="D93" s="165">
        <f t="shared" si="16"/>
        <v>200.25908107932332</v>
      </c>
      <c r="E93" s="165">
        <f t="shared" si="17"/>
        <v>1188.1279757320042</v>
      </c>
      <c r="F93" s="165">
        <f t="shared" si="18"/>
        <v>30853.324996959731</v>
      </c>
      <c r="G93" s="165">
        <f t="shared" si="23"/>
        <v>30817.193087375304</v>
      </c>
      <c r="H93" s="166">
        <f t="shared" si="19"/>
        <v>1810.4132144655464</v>
      </c>
      <c r="I93" s="167">
        <f t="shared" si="20"/>
        <v>29042.911782494186</v>
      </c>
      <c r="J93" s="168"/>
      <c r="K93" s="168"/>
    </row>
    <row r="94" spans="1:11">
      <c r="A94" s="142">
        <f t="shared" si="21"/>
        <v>73</v>
      </c>
      <c r="B94" s="138" t="e">
        <f t="shared" si="15"/>
        <v>#VALUE!</v>
      </c>
      <c r="C94" s="162">
        <f t="shared" si="22"/>
        <v>30853.324996959731</v>
      </c>
      <c r="D94" s="162">
        <f t="shared" si="16"/>
        <v>192.8332812309983</v>
      </c>
      <c r="E94" s="162">
        <f t="shared" si="17"/>
        <v>1195.5537755803293</v>
      </c>
      <c r="F94" s="162">
        <f t="shared" si="18"/>
        <v>29657.7712213794</v>
      </c>
      <c r="G94" s="162">
        <f t="shared" si="23"/>
        <v>31010.026368606304</v>
      </c>
      <c r="H94" s="166">
        <f t="shared" si="19"/>
        <v>1717.5992677951067</v>
      </c>
      <c r="I94" s="167">
        <f t="shared" si="20"/>
        <v>27940.171953584293</v>
      </c>
      <c r="J94" s="168"/>
      <c r="K94" s="168"/>
    </row>
    <row r="95" spans="1:11">
      <c r="A95" s="142">
        <f t="shared" si="21"/>
        <v>74</v>
      </c>
      <c r="B95" s="138" t="e">
        <f t="shared" si="15"/>
        <v>#VALUE!</v>
      </c>
      <c r="C95" s="162">
        <f t="shared" si="22"/>
        <v>29657.7712213794</v>
      </c>
      <c r="D95" s="162">
        <f t="shared" si="16"/>
        <v>185.36107013362124</v>
      </c>
      <c r="E95" s="162">
        <f t="shared" si="17"/>
        <v>1203.0259866777062</v>
      </c>
      <c r="F95" s="162">
        <f t="shared" si="18"/>
        <v>28454.745234701695</v>
      </c>
      <c r="G95" s="162">
        <f t="shared" si="23"/>
        <v>31195.387438739926</v>
      </c>
      <c r="H95" s="166">
        <f t="shared" si="19"/>
        <v>1624.2052339579768</v>
      </c>
      <c r="I95" s="167">
        <f t="shared" si="20"/>
        <v>26830.54000074372</v>
      </c>
      <c r="J95" s="168"/>
      <c r="K95" s="168"/>
    </row>
    <row r="96" spans="1:11">
      <c r="A96" s="143">
        <f t="shared" si="21"/>
        <v>75</v>
      </c>
      <c r="B96" s="139" t="e">
        <f t="shared" si="15"/>
        <v>#VALUE!</v>
      </c>
      <c r="C96" s="165">
        <f t="shared" si="22"/>
        <v>28454.745234701695</v>
      </c>
      <c r="D96" s="165">
        <f t="shared" si="16"/>
        <v>177.84215771688557</v>
      </c>
      <c r="E96" s="165">
        <f t="shared" si="17"/>
        <v>1210.5448990944419</v>
      </c>
      <c r="F96" s="165">
        <f t="shared" si="18"/>
        <v>27244.200335607253</v>
      </c>
      <c r="G96" s="165">
        <f t="shared" si="23"/>
        <v>31373.229596456811</v>
      </c>
      <c r="H96" s="166">
        <f t="shared" si="19"/>
        <v>1530.2274874093644</v>
      </c>
      <c r="I96" s="167">
        <f t="shared" si="20"/>
        <v>25713.972848197889</v>
      </c>
      <c r="J96" s="168"/>
      <c r="K96" s="168"/>
    </row>
    <row r="97" spans="1:11">
      <c r="A97" s="142">
        <f t="shared" si="21"/>
        <v>76</v>
      </c>
      <c r="B97" s="138" t="e">
        <f t="shared" si="15"/>
        <v>#VALUE!</v>
      </c>
      <c r="C97" s="162">
        <f t="shared" si="22"/>
        <v>27244.200335607253</v>
      </c>
      <c r="D97" s="162">
        <f t="shared" si="16"/>
        <v>170.27625209754532</v>
      </c>
      <c r="E97" s="162">
        <f t="shared" si="17"/>
        <v>1218.1108047137823</v>
      </c>
      <c r="F97" s="162">
        <f t="shared" si="18"/>
        <v>26026.089530893471</v>
      </c>
      <c r="G97" s="162">
        <f t="shared" si="23"/>
        <v>31543.505848554356</v>
      </c>
      <c r="H97" s="166">
        <f t="shared" si="19"/>
        <v>1435.6623799448237</v>
      </c>
      <c r="I97" s="167">
        <f t="shared" si="20"/>
        <v>24590.427150948646</v>
      </c>
      <c r="J97" s="168"/>
      <c r="K97" s="168"/>
    </row>
    <row r="98" spans="1:11">
      <c r="A98" s="142">
        <f t="shared" si="21"/>
        <v>77</v>
      </c>
      <c r="B98" s="138" t="e">
        <f t="shared" si="15"/>
        <v>#VALUE!</v>
      </c>
      <c r="C98" s="162">
        <f t="shared" si="22"/>
        <v>26026.089530893471</v>
      </c>
      <c r="D98" s="162">
        <f t="shared" si="16"/>
        <v>162.66305956808418</v>
      </c>
      <c r="E98" s="162">
        <f t="shared" si="17"/>
        <v>1225.7239972432433</v>
      </c>
      <c r="F98" s="162">
        <f t="shared" si="18"/>
        <v>24800.365533650227</v>
      </c>
      <c r="G98" s="162">
        <f t="shared" si="23"/>
        <v>31706.168908122439</v>
      </c>
      <c r="H98" s="166">
        <f t="shared" si="19"/>
        <v>1340.5062405586291</v>
      </c>
      <c r="I98" s="167">
        <f t="shared" si="20"/>
        <v>23459.859293091598</v>
      </c>
      <c r="J98" s="168"/>
      <c r="K98" s="168"/>
    </row>
    <row r="99" spans="1:11">
      <c r="A99" s="143">
        <f t="shared" si="21"/>
        <v>78</v>
      </c>
      <c r="B99" s="139" t="e">
        <f t="shared" si="15"/>
        <v>#VALUE!</v>
      </c>
      <c r="C99" s="165">
        <f t="shared" si="22"/>
        <v>24800.365533650227</v>
      </c>
      <c r="D99" s="165">
        <f t="shared" si="16"/>
        <v>155.0022845853139</v>
      </c>
      <c r="E99" s="165">
        <f t="shared" si="17"/>
        <v>1233.3847722260136</v>
      </c>
      <c r="F99" s="165">
        <f t="shared" si="18"/>
        <v>23566.980761424213</v>
      </c>
      <c r="G99" s="165">
        <f t="shared" si="23"/>
        <v>31861.171192707752</v>
      </c>
      <c r="H99" s="166">
        <f t="shared" si="19"/>
        <v>1244.7553753012708</v>
      </c>
      <c r="I99" s="167">
        <f t="shared" si="20"/>
        <v>22322.22538612294</v>
      </c>
      <c r="J99" s="168"/>
      <c r="K99" s="168"/>
    </row>
    <row r="100" spans="1:11">
      <c r="A100" s="142">
        <f t="shared" si="21"/>
        <v>79</v>
      </c>
      <c r="B100" s="138" t="e">
        <f t="shared" si="15"/>
        <v>#VALUE!</v>
      </c>
      <c r="C100" s="162">
        <f t="shared" si="22"/>
        <v>23566.980761424213</v>
      </c>
      <c r="D100" s="162">
        <f t="shared" si="16"/>
        <v>147.29362975890132</v>
      </c>
      <c r="E100" s="162">
        <f t="shared" si="17"/>
        <v>1241.0934270524263</v>
      </c>
      <c r="F100" s="162">
        <f t="shared" si="18"/>
        <v>22325.887334371786</v>
      </c>
      <c r="G100" s="162">
        <f t="shared" si="23"/>
        <v>32008.464822466653</v>
      </c>
      <c r="H100" s="166">
        <f t="shared" si="19"/>
        <v>1148.4060671360542</v>
      </c>
      <c r="I100" s="167">
        <f t="shared" si="20"/>
        <v>21177.481267235733</v>
      </c>
      <c r="J100" s="168"/>
      <c r="K100" s="168"/>
    </row>
    <row r="101" spans="1:11">
      <c r="A101" s="142">
        <f t="shared" si="21"/>
        <v>80</v>
      </c>
      <c r="B101" s="138" t="e">
        <f t="shared" si="15"/>
        <v>#VALUE!</v>
      </c>
      <c r="C101" s="162">
        <f t="shared" si="22"/>
        <v>22325.887334371786</v>
      </c>
      <c r="D101" s="162">
        <f t="shared" si="16"/>
        <v>139.53679583982364</v>
      </c>
      <c r="E101" s="162">
        <f t="shared" si="17"/>
        <v>1248.8502609715038</v>
      </c>
      <c r="F101" s="162">
        <f t="shared" si="18"/>
        <v>21077.037073400283</v>
      </c>
      <c r="G101" s="162">
        <f t="shared" si="23"/>
        <v>32148.001618306476</v>
      </c>
      <c r="H101" s="166">
        <f t="shared" si="19"/>
        <v>1051.4545757948049</v>
      </c>
      <c r="I101" s="167">
        <f t="shared" si="20"/>
        <v>20025.582497605479</v>
      </c>
      <c r="J101" s="168"/>
      <c r="K101" s="168"/>
    </row>
    <row r="102" spans="1:11">
      <c r="A102" s="143">
        <f t="shared" si="21"/>
        <v>81</v>
      </c>
      <c r="B102" s="139" t="e">
        <f t="shared" si="15"/>
        <v>#VALUE!</v>
      </c>
      <c r="C102" s="165">
        <f t="shared" si="22"/>
        <v>21077.037073400283</v>
      </c>
      <c r="D102" s="165">
        <f t="shared" si="16"/>
        <v>131.73148170875174</v>
      </c>
      <c r="E102" s="165">
        <f t="shared" si="17"/>
        <v>1256.6555751025758</v>
      </c>
      <c r="F102" s="165">
        <f t="shared" si="18"/>
        <v>19820.381498297706</v>
      </c>
      <c r="G102" s="165">
        <f t="shared" si="23"/>
        <v>32279.733100015226</v>
      </c>
      <c r="H102" s="166">
        <f t="shared" si="19"/>
        <v>953.89713763267298</v>
      </c>
      <c r="I102" s="167">
        <f t="shared" si="20"/>
        <v>18866.484360665032</v>
      </c>
      <c r="J102" s="168"/>
      <c r="K102" s="168"/>
    </row>
    <row r="103" spans="1:11">
      <c r="A103" s="142">
        <f t="shared" si="21"/>
        <v>82</v>
      </c>
      <c r="B103" s="138" t="e">
        <f t="shared" si="15"/>
        <v>#VALUE!</v>
      </c>
      <c r="C103" s="162">
        <f t="shared" si="22"/>
        <v>19820.381498297706</v>
      </c>
      <c r="D103" s="162">
        <f t="shared" si="16"/>
        <v>123.87738436436065</v>
      </c>
      <c r="E103" s="162">
        <f t="shared" si="17"/>
        <v>1264.5096724469668</v>
      </c>
      <c r="F103" s="162">
        <f t="shared" si="18"/>
        <v>18555.87182585074</v>
      </c>
      <c r="G103" s="162">
        <f t="shared" si="23"/>
        <v>32403.610484379587</v>
      </c>
      <c r="H103" s="166">
        <f t="shared" si="19"/>
        <v>855.72996548202764</v>
      </c>
      <c r="I103" s="167">
        <f t="shared" si="20"/>
        <v>17700.141860368713</v>
      </c>
      <c r="J103" s="168"/>
      <c r="K103" s="168"/>
    </row>
    <row r="104" spans="1:11">
      <c r="A104" s="142">
        <f t="shared" si="21"/>
        <v>83</v>
      </c>
      <c r="B104" s="138" t="e">
        <f t="shared" si="15"/>
        <v>#VALUE!</v>
      </c>
      <c r="C104" s="162">
        <f t="shared" si="22"/>
        <v>18555.87182585074</v>
      </c>
      <c r="D104" s="162">
        <f t="shared" si="16"/>
        <v>115.97419891156711</v>
      </c>
      <c r="E104" s="162">
        <f t="shared" si="17"/>
        <v>1272.4128578997604</v>
      </c>
      <c r="F104" s="162">
        <f t="shared" si="18"/>
        <v>17283.458967950981</v>
      </c>
      <c r="G104" s="162">
        <f t="shared" si="23"/>
        <v>32519.584683291156</v>
      </c>
      <c r="H104" s="166">
        <f t="shared" si="19"/>
        <v>756.94924850544078</v>
      </c>
      <c r="I104" s="167">
        <f t="shared" si="20"/>
        <v>16526.509719445541</v>
      </c>
      <c r="J104" s="168"/>
      <c r="K104" s="168"/>
    </row>
    <row r="105" spans="1:11">
      <c r="A105" s="142">
        <f t="shared" si="21"/>
        <v>84</v>
      </c>
      <c r="B105" s="138" t="e">
        <f t="shared" si="15"/>
        <v>#VALUE!</v>
      </c>
      <c r="C105" s="162">
        <f t="shared" si="22"/>
        <v>17283.458967950981</v>
      </c>
      <c r="D105" s="162">
        <f t="shared" si="16"/>
        <v>108.02161854969363</v>
      </c>
      <c r="E105" s="162">
        <f t="shared" si="17"/>
        <v>1280.3654382616339</v>
      </c>
      <c r="F105" s="162">
        <f t="shared" si="18"/>
        <v>16003.093529689348</v>
      </c>
      <c r="G105" s="162">
        <f t="shared" si="23"/>
        <v>32627.606301840849</v>
      </c>
      <c r="H105" s="166">
        <f>SUM(D106:D117)</f>
        <v>657.55115204775029</v>
      </c>
      <c r="I105" s="167">
        <f>F105-H105</f>
        <v>15345.542377641597</v>
      </c>
      <c r="J105" s="168"/>
      <c r="K105" s="168"/>
    </row>
    <row r="106" spans="1:11">
      <c r="A106" s="142">
        <f t="shared" ref="A106:A137" si="24">payment.Num</f>
        <v>85</v>
      </c>
      <c r="B106" s="138" t="e">
        <f t="shared" ref="B106:B137" si="25">date</f>
        <v>#VALUE!</v>
      </c>
      <c r="C106" s="162">
        <f t="shared" ref="C106:C137" si="26">Beg.Bal</f>
        <v>16003.093529689348</v>
      </c>
      <c r="D106" s="162">
        <f t="shared" ref="D106:D137" si="27">Interest</f>
        <v>100.01933456055842</v>
      </c>
      <c r="E106" s="162">
        <f t="shared" ref="E106:E137" si="28">Principal</f>
        <v>1288.367722250769</v>
      </c>
      <c r="F106" s="162">
        <f t="shared" ref="F106:F137" si="29">Ending.Balance</f>
        <v>14714.725807438579</v>
      </c>
      <c r="G106" s="162">
        <f t="shared" si="23"/>
        <v>32727.625636401408</v>
      </c>
      <c r="H106" s="166">
        <f t="shared" si="19"/>
        <v>557.5318174871918</v>
      </c>
      <c r="I106" s="167">
        <f t="shared" si="20"/>
        <v>14157.193989951387</v>
      </c>
      <c r="J106" s="168"/>
      <c r="K106" s="168"/>
    </row>
    <row r="107" spans="1:11">
      <c r="A107" s="142">
        <f t="shared" si="24"/>
        <v>86</v>
      </c>
      <c r="B107" s="138" t="e">
        <f t="shared" si="25"/>
        <v>#VALUE!</v>
      </c>
      <c r="C107" s="162">
        <f t="shared" si="26"/>
        <v>14714.725807438579</v>
      </c>
      <c r="D107" s="162">
        <f t="shared" si="27"/>
        <v>91.967036296491116</v>
      </c>
      <c r="E107" s="162">
        <f t="shared" si="28"/>
        <v>1296.4200205148363</v>
      </c>
      <c r="F107" s="162">
        <f t="shared" si="29"/>
        <v>13418.305786923742</v>
      </c>
      <c r="G107" s="162">
        <f t="shared" si="23"/>
        <v>32819.592672697901</v>
      </c>
      <c r="H107" s="166">
        <f t="shared" si="19"/>
        <v>465.56478119070073</v>
      </c>
      <c r="I107" s="167">
        <f t="shared" si="20"/>
        <v>12952.741005733042</v>
      </c>
      <c r="J107" s="168"/>
      <c r="K107" s="168"/>
    </row>
    <row r="108" spans="1:11">
      <c r="A108" s="143">
        <f t="shared" si="24"/>
        <v>87</v>
      </c>
      <c r="B108" s="139" t="e">
        <f t="shared" si="25"/>
        <v>#VALUE!</v>
      </c>
      <c r="C108" s="165">
        <f t="shared" si="26"/>
        <v>13418.305786923742</v>
      </c>
      <c r="D108" s="165">
        <f t="shared" si="27"/>
        <v>83.864411168273378</v>
      </c>
      <c r="E108" s="165">
        <f t="shared" si="28"/>
        <v>1304.5226456430541</v>
      </c>
      <c r="F108" s="165">
        <f t="shared" si="29"/>
        <v>12113.783141280688</v>
      </c>
      <c r="G108" s="165">
        <f t="shared" si="23"/>
        <v>32903.457083866175</v>
      </c>
      <c r="H108" s="166">
        <f t="shared" si="19"/>
        <v>381.70037002242736</v>
      </c>
      <c r="I108" s="167">
        <f t="shared" si="20"/>
        <v>11732.082771258261</v>
      </c>
      <c r="J108" s="168"/>
      <c r="K108" s="168"/>
    </row>
    <row r="109" spans="1:11">
      <c r="A109" s="142">
        <f t="shared" si="24"/>
        <v>88</v>
      </c>
      <c r="B109" s="138" t="e">
        <f t="shared" si="25"/>
        <v>#VALUE!</v>
      </c>
      <c r="C109" s="162">
        <f t="shared" si="26"/>
        <v>12113.783141280688</v>
      </c>
      <c r="D109" s="162">
        <f t="shared" si="27"/>
        <v>75.711144633004295</v>
      </c>
      <c r="E109" s="162">
        <f t="shared" si="28"/>
        <v>1312.6759121783232</v>
      </c>
      <c r="F109" s="162">
        <f t="shared" si="29"/>
        <v>10801.107229102365</v>
      </c>
      <c r="G109" s="162">
        <f t="shared" si="23"/>
        <v>32979.168228499177</v>
      </c>
      <c r="H109" s="166">
        <f t="shared" si="19"/>
        <v>305.98922538942315</v>
      </c>
      <c r="I109" s="167">
        <f t="shared" si="20"/>
        <v>10495.118003712942</v>
      </c>
      <c r="J109" s="168"/>
      <c r="K109" s="168"/>
    </row>
    <row r="110" spans="1:11">
      <c r="A110" s="142">
        <f t="shared" si="24"/>
        <v>89</v>
      </c>
      <c r="B110" s="138" t="e">
        <f t="shared" si="25"/>
        <v>#VALUE!</v>
      </c>
      <c r="C110" s="162">
        <f t="shared" si="26"/>
        <v>10801.107229102365</v>
      </c>
      <c r="D110" s="162">
        <f t="shared" si="27"/>
        <v>67.506920181889768</v>
      </c>
      <c r="E110" s="162">
        <f t="shared" si="28"/>
        <v>1320.8801366294379</v>
      </c>
      <c r="F110" s="162">
        <f t="shared" si="29"/>
        <v>9480.2270924729273</v>
      </c>
      <c r="G110" s="162">
        <f t="shared" si="23"/>
        <v>33046.675148681068</v>
      </c>
      <c r="H110" s="166">
        <f t="shared" si="19"/>
        <v>238.48230520753333</v>
      </c>
      <c r="I110" s="167">
        <f t="shared" si="20"/>
        <v>9241.7447872653938</v>
      </c>
      <c r="J110" s="168"/>
      <c r="K110" s="168"/>
    </row>
    <row r="111" spans="1:11">
      <c r="A111" s="143">
        <f t="shared" si="24"/>
        <v>90</v>
      </c>
      <c r="B111" s="139" t="e">
        <f t="shared" si="25"/>
        <v>#VALUE!</v>
      </c>
      <c r="C111" s="165">
        <f t="shared" si="26"/>
        <v>9480.2270924729273</v>
      </c>
      <c r="D111" s="165">
        <f t="shared" si="27"/>
        <v>59.251419327955794</v>
      </c>
      <c r="E111" s="165">
        <f t="shared" si="28"/>
        <v>1329.1356374833717</v>
      </c>
      <c r="F111" s="165">
        <f t="shared" si="29"/>
        <v>8151.0914549895551</v>
      </c>
      <c r="G111" s="165">
        <f t="shared" si="23"/>
        <v>33105.926568009025</v>
      </c>
      <c r="H111" s="166">
        <f t="shared" si="19"/>
        <v>179.23088587957753</v>
      </c>
      <c r="I111" s="167">
        <f t="shared" si="20"/>
        <v>7971.8605691099774</v>
      </c>
      <c r="J111" s="168"/>
      <c r="K111" s="168"/>
    </row>
    <row r="112" spans="1:11">
      <c r="A112" s="142">
        <f t="shared" si="24"/>
        <v>91</v>
      </c>
      <c r="B112" s="138" t="e">
        <f t="shared" si="25"/>
        <v>#VALUE!</v>
      </c>
      <c r="C112" s="162">
        <f t="shared" si="26"/>
        <v>8151.0914549895551</v>
      </c>
      <c r="D112" s="162">
        <f t="shared" si="27"/>
        <v>50.944321593684712</v>
      </c>
      <c r="E112" s="162">
        <f t="shared" si="28"/>
        <v>1337.4427352176428</v>
      </c>
      <c r="F112" s="162">
        <f t="shared" si="29"/>
        <v>6813.6487197719125</v>
      </c>
      <c r="G112" s="162">
        <f t="shared" si="23"/>
        <v>33156.870889602709</v>
      </c>
      <c r="H112" s="166">
        <f t="shared" si="19"/>
        <v>128.28656428589284</v>
      </c>
      <c r="I112" s="167">
        <f t="shared" si="20"/>
        <v>6685.3621554860201</v>
      </c>
      <c r="J112" s="168"/>
      <c r="K112" s="168"/>
    </row>
    <row r="113" spans="1:11">
      <c r="A113" s="142">
        <f t="shared" si="24"/>
        <v>92</v>
      </c>
      <c r="B113" s="138" t="e">
        <f t="shared" si="25"/>
        <v>#VALUE!</v>
      </c>
      <c r="C113" s="162">
        <f t="shared" si="26"/>
        <v>6813.6487197719125</v>
      </c>
      <c r="D113" s="162">
        <f t="shared" si="27"/>
        <v>42.585304498574452</v>
      </c>
      <c r="E113" s="162">
        <f t="shared" si="28"/>
        <v>1345.801752312753</v>
      </c>
      <c r="F113" s="162">
        <f t="shared" si="29"/>
        <v>5467.8469674591597</v>
      </c>
      <c r="G113" s="162">
        <f t="shared" si="23"/>
        <v>33199.456194101287</v>
      </c>
      <c r="H113" s="166">
        <f t="shared" si="19"/>
        <v>85.701259787318378</v>
      </c>
      <c r="I113" s="167">
        <f t="shared" si="20"/>
        <v>5382.1457076718416</v>
      </c>
      <c r="J113" s="168"/>
      <c r="K113" s="168"/>
    </row>
    <row r="114" spans="1:11">
      <c r="A114" s="143">
        <f t="shared" si="24"/>
        <v>93</v>
      </c>
      <c r="B114" s="139" t="e">
        <f t="shared" si="25"/>
        <v>#VALUE!</v>
      </c>
      <c r="C114" s="165">
        <f t="shared" si="26"/>
        <v>5467.8469674591597</v>
      </c>
      <c r="D114" s="165">
        <f t="shared" si="27"/>
        <v>34.174043546619743</v>
      </c>
      <c r="E114" s="165">
        <f t="shared" si="28"/>
        <v>1354.2130132647078</v>
      </c>
      <c r="F114" s="165">
        <f t="shared" si="29"/>
        <v>4113.6339541944517</v>
      </c>
      <c r="G114" s="165">
        <f t="shared" si="23"/>
        <v>33233.630237647907</v>
      </c>
      <c r="H114" s="166">
        <f t="shared" si="19"/>
        <v>51.527216240698642</v>
      </c>
      <c r="I114" s="167">
        <f t="shared" si="20"/>
        <v>4062.1067379537531</v>
      </c>
      <c r="J114" s="168"/>
      <c r="K114" s="168"/>
    </row>
    <row r="115" spans="1:11">
      <c r="A115" s="142">
        <f t="shared" si="24"/>
        <v>94</v>
      </c>
      <c r="B115" s="138" t="e">
        <f t="shared" si="25"/>
        <v>#VALUE!</v>
      </c>
      <c r="C115" s="162">
        <f t="shared" si="26"/>
        <v>4113.6339541944517</v>
      </c>
      <c r="D115" s="162">
        <f t="shared" si="27"/>
        <v>25.71021221371532</v>
      </c>
      <c r="E115" s="162">
        <f t="shared" si="28"/>
        <v>1362.6768445976122</v>
      </c>
      <c r="F115" s="162">
        <f t="shared" si="29"/>
        <v>2750.9571095968395</v>
      </c>
      <c r="G115" s="162">
        <f t="shared" si="23"/>
        <v>33259.340449861622</v>
      </c>
      <c r="H115" s="166">
        <f t="shared" si="19"/>
        <v>25.817004026983319</v>
      </c>
      <c r="I115" s="167">
        <f t="shared" si="20"/>
        <v>2725.1401055698561</v>
      </c>
      <c r="J115" s="168"/>
      <c r="K115" s="168"/>
    </row>
    <row r="116" spans="1:11">
      <c r="A116" s="142">
        <f t="shared" si="24"/>
        <v>95</v>
      </c>
      <c r="B116" s="138" t="e">
        <f t="shared" si="25"/>
        <v>#VALUE!</v>
      </c>
      <c r="C116" s="162">
        <f t="shared" si="26"/>
        <v>2750.9571095968395</v>
      </c>
      <c r="D116" s="162">
        <f t="shared" si="27"/>
        <v>17.193481934980245</v>
      </c>
      <c r="E116" s="162">
        <f t="shared" si="28"/>
        <v>1371.1935748763472</v>
      </c>
      <c r="F116" s="162">
        <f t="shared" si="29"/>
        <v>1379.7635347204923</v>
      </c>
      <c r="G116" s="162">
        <f t="shared" si="23"/>
        <v>33276.533931796599</v>
      </c>
      <c r="H116" s="166">
        <f t="shared" si="19"/>
        <v>8.6235220920030766</v>
      </c>
      <c r="I116" s="167">
        <f t="shared" si="20"/>
        <v>1371.1400126284893</v>
      </c>
      <c r="J116" s="168"/>
      <c r="K116" s="168"/>
    </row>
    <row r="117" spans="1:11">
      <c r="A117" s="143">
        <f t="shared" si="24"/>
        <v>96</v>
      </c>
      <c r="B117" s="139" t="e">
        <f t="shared" si="25"/>
        <v>#VALUE!</v>
      </c>
      <c r="C117" s="165">
        <f t="shared" si="26"/>
        <v>1379.7635347204923</v>
      </c>
      <c r="D117" s="165">
        <f t="shared" si="27"/>
        <v>8.6235220920030766</v>
      </c>
      <c r="E117" s="165">
        <f t="shared" si="28"/>
        <v>1379.7635347193245</v>
      </c>
      <c r="F117" s="165">
        <f t="shared" si="29"/>
        <v>1.1677911970764399E-9</v>
      </c>
      <c r="G117" s="165">
        <f t="shared" si="23"/>
        <v>33285.157453888605</v>
      </c>
      <c r="H117" s="166">
        <f t="shared" si="19"/>
        <v>0</v>
      </c>
      <c r="I117" s="167">
        <f t="shared" si="20"/>
        <v>1.1677911970764399E-9</v>
      </c>
      <c r="J117" s="168"/>
      <c r="K117" s="168"/>
    </row>
    <row r="118" spans="1:11">
      <c r="A118" s="142" t="str">
        <f t="shared" si="24"/>
        <v/>
      </c>
      <c r="B118" s="138" t="str">
        <f t="shared" si="25"/>
        <v/>
      </c>
      <c r="C118" s="162" t="str">
        <f t="shared" si="26"/>
        <v/>
      </c>
      <c r="D118" s="162" t="str">
        <f t="shared" si="27"/>
        <v/>
      </c>
      <c r="E118" s="162" t="str">
        <f t="shared" si="28"/>
        <v/>
      </c>
      <c r="F118" s="162" t="str">
        <f t="shared" si="29"/>
        <v/>
      </c>
      <c r="G118" s="162" t="str">
        <f t="shared" si="23"/>
        <v/>
      </c>
      <c r="H118" s="166">
        <f t="shared" si="19"/>
        <v>0</v>
      </c>
      <c r="I118" s="167" t="e">
        <f t="shared" si="20"/>
        <v>#VALUE!</v>
      </c>
      <c r="J118" s="168"/>
      <c r="K118" s="168"/>
    </row>
    <row r="119" spans="1:11">
      <c r="A119" s="142" t="str">
        <f t="shared" si="24"/>
        <v/>
      </c>
      <c r="B119" s="138" t="str">
        <f t="shared" si="25"/>
        <v/>
      </c>
      <c r="C119" s="162" t="str">
        <f t="shared" si="26"/>
        <v/>
      </c>
      <c r="D119" s="162" t="str">
        <f t="shared" si="27"/>
        <v/>
      </c>
      <c r="E119" s="162" t="str">
        <f t="shared" si="28"/>
        <v/>
      </c>
      <c r="F119" s="162" t="str">
        <f t="shared" si="29"/>
        <v/>
      </c>
      <c r="G119" s="162" t="str">
        <f t="shared" si="23"/>
        <v/>
      </c>
      <c r="H119" s="166">
        <f t="shared" si="19"/>
        <v>0</v>
      </c>
      <c r="I119" s="167" t="e">
        <f t="shared" si="20"/>
        <v>#VALUE!</v>
      </c>
      <c r="J119" s="168"/>
      <c r="K119" s="168"/>
    </row>
    <row r="120" spans="1:11">
      <c r="A120" s="143" t="str">
        <f t="shared" si="24"/>
        <v/>
      </c>
      <c r="B120" s="139" t="str">
        <f t="shared" si="25"/>
        <v/>
      </c>
      <c r="C120" s="165" t="str">
        <f t="shared" si="26"/>
        <v/>
      </c>
      <c r="D120" s="165" t="str">
        <f t="shared" si="27"/>
        <v/>
      </c>
      <c r="E120" s="165" t="str">
        <f t="shared" si="28"/>
        <v/>
      </c>
      <c r="F120" s="165" t="str">
        <f t="shared" si="29"/>
        <v/>
      </c>
      <c r="G120" s="165" t="str">
        <f t="shared" si="23"/>
        <v/>
      </c>
      <c r="H120" s="166">
        <f t="shared" si="19"/>
        <v>0</v>
      </c>
      <c r="I120" s="167" t="e">
        <f t="shared" si="20"/>
        <v>#VALUE!</v>
      </c>
      <c r="J120" s="168"/>
      <c r="K120" s="168"/>
    </row>
    <row r="121" spans="1:11">
      <c r="A121" s="142" t="str">
        <f t="shared" si="24"/>
        <v/>
      </c>
      <c r="B121" s="138" t="str">
        <f t="shared" si="25"/>
        <v/>
      </c>
      <c r="C121" s="162" t="str">
        <f t="shared" si="26"/>
        <v/>
      </c>
      <c r="D121" s="162" t="str">
        <f t="shared" si="27"/>
        <v/>
      </c>
      <c r="E121" s="162" t="str">
        <f t="shared" si="28"/>
        <v/>
      </c>
      <c r="F121" s="162" t="str">
        <f t="shared" si="29"/>
        <v/>
      </c>
      <c r="G121" s="162" t="str">
        <f t="shared" si="23"/>
        <v/>
      </c>
      <c r="H121" s="166">
        <f t="shared" si="19"/>
        <v>0</v>
      </c>
      <c r="I121" s="167" t="e">
        <f t="shared" si="20"/>
        <v>#VALUE!</v>
      </c>
      <c r="J121" s="168"/>
      <c r="K121" s="168"/>
    </row>
    <row r="122" spans="1:11">
      <c r="A122" s="142" t="str">
        <f t="shared" si="24"/>
        <v/>
      </c>
      <c r="B122" s="138" t="str">
        <f t="shared" si="25"/>
        <v/>
      </c>
      <c r="C122" s="162" t="str">
        <f t="shared" si="26"/>
        <v/>
      </c>
      <c r="D122" s="162" t="str">
        <f t="shared" si="27"/>
        <v/>
      </c>
      <c r="E122" s="162" t="str">
        <f t="shared" si="28"/>
        <v/>
      </c>
      <c r="F122" s="162" t="str">
        <f t="shared" si="29"/>
        <v/>
      </c>
      <c r="G122" s="162" t="str">
        <f t="shared" si="23"/>
        <v/>
      </c>
      <c r="H122" s="166">
        <f t="shared" si="19"/>
        <v>0</v>
      </c>
      <c r="I122" s="167" t="e">
        <f t="shared" si="20"/>
        <v>#VALUE!</v>
      </c>
      <c r="J122" s="168"/>
      <c r="K122" s="168"/>
    </row>
    <row r="123" spans="1:11">
      <c r="A123" s="143" t="str">
        <f t="shared" si="24"/>
        <v/>
      </c>
      <c r="B123" s="139" t="str">
        <f t="shared" si="25"/>
        <v/>
      </c>
      <c r="C123" s="165" t="str">
        <f t="shared" si="26"/>
        <v/>
      </c>
      <c r="D123" s="165" t="str">
        <f t="shared" si="27"/>
        <v/>
      </c>
      <c r="E123" s="165" t="str">
        <f t="shared" si="28"/>
        <v/>
      </c>
      <c r="F123" s="165" t="str">
        <f t="shared" si="29"/>
        <v/>
      </c>
      <c r="G123" s="165" t="str">
        <f t="shared" si="23"/>
        <v/>
      </c>
      <c r="H123" s="166">
        <f t="shared" si="19"/>
        <v>0</v>
      </c>
      <c r="I123" s="167" t="e">
        <f t="shared" si="20"/>
        <v>#VALUE!</v>
      </c>
      <c r="J123" s="168"/>
      <c r="K123" s="168"/>
    </row>
    <row r="124" spans="1:11">
      <c r="A124" s="142" t="str">
        <f t="shared" si="24"/>
        <v/>
      </c>
      <c r="B124" s="138" t="str">
        <f t="shared" si="25"/>
        <v/>
      </c>
      <c r="C124" s="162" t="str">
        <f t="shared" si="26"/>
        <v/>
      </c>
      <c r="D124" s="162" t="str">
        <f t="shared" si="27"/>
        <v/>
      </c>
      <c r="E124" s="162" t="str">
        <f t="shared" si="28"/>
        <v/>
      </c>
      <c r="F124" s="162" t="str">
        <f t="shared" si="29"/>
        <v/>
      </c>
      <c r="G124" s="162" t="str">
        <f t="shared" si="23"/>
        <v/>
      </c>
      <c r="H124" s="166">
        <f t="shared" si="19"/>
        <v>0</v>
      </c>
      <c r="I124" s="167" t="e">
        <f t="shared" si="20"/>
        <v>#VALUE!</v>
      </c>
      <c r="J124" s="168"/>
      <c r="K124" s="168"/>
    </row>
    <row r="125" spans="1:11">
      <c r="A125" s="142" t="str">
        <f t="shared" si="24"/>
        <v/>
      </c>
      <c r="B125" s="138" t="str">
        <f t="shared" si="25"/>
        <v/>
      </c>
      <c r="C125" s="162" t="str">
        <f t="shared" si="26"/>
        <v/>
      </c>
      <c r="D125" s="162" t="str">
        <f t="shared" si="27"/>
        <v/>
      </c>
      <c r="E125" s="162" t="str">
        <f t="shared" si="28"/>
        <v/>
      </c>
      <c r="F125" s="162" t="str">
        <f t="shared" si="29"/>
        <v/>
      </c>
      <c r="G125" s="162" t="str">
        <f t="shared" si="23"/>
        <v/>
      </c>
      <c r="H125" s="166">
        <f t="shared" si="19"/>
        <v>0</v>
      </c>
      <c r="I125" s="167" t="e">
        <f t="shared" si="20"/>
        <v>#VALUE!</v>
      </c>
      <c r="J125" s="168"/>
      <c r="K125" s="168"/>
    </row>
    <row r="126" spans="1:11">
      <c r="A126" s="143" t="str">
        <f t="shared" si="24"/>
        <v/>
      </c>
      <c r="B126" s="139" t="str">
        <f t="shared" si="25"/>
        <v/>
      </c>
      <c r="C126" s="165" t="str">
        <f t="shared" si="26"/>
        <v/>
      </c>
      <c r="D126" s="165" t="str">
        <f t="shared" si="27"/>
        <v/>
      </c>
      <c r="E126" s="165" t="str">
        <f t="shared" si="28"/>
        <v/>
      </c>
      <c r="F126" s="165" t="str">
        <f t="shared" si="29"/>
        <v/>
      </c>
      <c r="G126" s="165" t="str">
        <f t="shared" si="23"/>
        <v/>
      </c>
      <c r="H126" s="166">
        <f t="shared" si="19"/>
        <v>0</v>
      </c>
      <c r="I126" s="167" t="e">
        <f t="shared" si="20"/>
        <v>#VALUE!</v>
      </c>
      <c r="J126" s="168"/>
      <c r="K126" s="168"/>
    </row>
    <row r="127" spans="1:11">
      <c r="A127" s="142" t="str">
        <f t="shared" si="24"/>
        <v/>
      </c>
      <c r="B127" s="138" t="str">
        <f t="shared" si="25"/>
        <v/>
      </c>
      <c r="C127" s="162" t="str">
        <f t="shared" si="26"/>
        <v/>
      </c>
      <c r="D127" s="162" t="str">
        <f t="shared" si="27"/>
        <v/>
      </c>
      <c r="E127" s="162" t="str">
        <f t="shared" si="28"/>
        <v/>
      </c>
      <c r="F127" s="162" t="str">
        <f t="shared" si="29"/>
        <v/>
      </c>
      <c r="G127" s="162" t="str">
        <f t="shared" si="23"/>
        <v/>
      </c>
      <c r="H127" s="166">
        <f t="shared" si="19"/>
        <v>0</v>
      </c>
      <c r="I127" s="167" t="e">
        <f t="shared" si="20"/>
        <v>#VALUE!</v>
      </c>
      <c r="J127" s="168"/>
      <c r="K127" s="168"/>
    </row>
    <row r="128" spans="1:11">
      <c r="A128" s="142" t="str">
        <f t="shared" si="24"/>
        <v/>
      </c>
      <c r="B128" s="138" t="str">
        <f t="shared" si="25"/>
        <v/>
      </c>
      <c r="C128" s="162" t="str">
        <f t="shared" si="26"/>
        <v/>
      </c>
      <c r="D128" s="162" t="str">
        <f t="shared" si="27"/>
        <v/>
      </c>
      <c r="E128" s="162" t="str">
        <f t="shared" si="28"/>
        <v/>
      </c>
      <c r="F128" s="162" t="str">
        <f t="shared" si="29"/>
        <v/>
      </c>
      <c r="G128" s="162" t="str">
        <f t="shared" si="23"/>
        <v/>
      </c>
      <c r="H128" s="166">
        <f t="shared" si="19"/>
        <v>0</v>
      </c>
      <c r="I128" s="167" t="e">
        <f t="shared" si="20"/>
        <v>#VALUE!</v>
      </c>
      <c r="J128" s="168"/>
      <c r="K128" s="168"/>
    </row>
    <row r="129" spans="1:11">
      <c r="A129" s="143" t="str">
        <f t="shared" si="24"/>
        <v/>
      </c>
      <c r="B129" s="139" t="str">
        <f t="shared" si="25"/>
        <v/>
      </c>
      <c r="C129" s="165" t="str">
        <f t="shared" si="26"/>
        <v/>
      </c>
      <c r="D129" s="165" t="str">
        <f t="shared" si="27"/>
        <v/>
      </c>
      <c r="E129" s="165" t="str">
        <f t="shared" si="28"/>
        <v/>
      </c>
      <c r="F129" s="165" t="str">
        <f t="shared" si="29"/>
        <v/>
      </c>
      <c r="G129" s="165" t="str">
        <f t="shared" si="23"/>
        <v/>
      </c>
      <c r="H129" s="166">
        <f t="shared" si="19"/>
        <v>0</v>
      </c>
      <c r="I129" s="167" t="e">
        <f t="shared" si="20"/>
        <v>#VALUE!</v>
      </c>
      <c r="J129" s="168"/>
      <c r="K129" s="168"/>
    </row>
    <row r="130" spans="1:11">
      <c r="A130" s="142" t="str">
        <f t="shared" si="24"/>
        <v/>
      </c>
      <c r="B130" s="138" t="str">
        <f t="shared" si="25"/>
        <v/>
      </c>
      <c r="C130" s="162" t="str">
        <f t="shared" si="26"/>
        <v/>
      </c>
      <c r="D130" s="162" t="str">
        <f t="shared" si="27"/>
        <v/>
      </c>
      <c r="E130" s="162" t="str">
        <f t="shared" si="28"/>
        <v/>
      </c>
      <c r="F130" s="162" t="str">
        <f t="shared" si="29"/>
        <v/>
      </c>
      <c r="G130" s="162" t="str">
        <f t="shared" si="23"/>
        <v/>
      </c>
      <c r="H130" s="166">
        <f t="shared" si="19"/>
        <v>0</v>
      </c>
      <c r="I130" s="167" t="e">
        <f t="shared" si="20"/>
        <v>#VALUE!</v>
      </c>
      <c r="J130" s="168"/>
      <c r="K130" s="168"/>
    </row>
    <row r="131" spans="1:11">
      <c r="A131" s="142" t="str">
        <f t="shared" si="24"/>
        <v/>
      </c>
      <c r="B131" s="138" t="str">
        <f t="shared" si="25"/>
        <v/>
      </c>
      <c r="C131" s="162" t="str">
        <f t="shared" si="26"/>
        <v/>
      </c>
      <c r="D131" s="162" t="str">
        <f t="shared" si="27"/>
        <v/>
      </c>
      <c r="E131" s="162" t="str">
        <f t="shared" si="28"/>
        <v/>
      </c>
      <c r="F131" s="162" t="str">
        <f t="shared" si="29"/>
        <v/>
      </c>
      <c r="G131" s="162" t="str">
        <f t="shared" si="23"/>
        <v/>
      </c>
      <c r="H131" s="166">
        <f t="shared" si="19"/>
        <v>0</v>
      </c>
      <c r="I131" s="167" t="e">
        <f t="shared" si="20"/>
        <v>#VALUE!</v>
      </c>
      <c r="J131" s="168"/>
      <c r="K131" s="168"/>
    </row>
    <row r="132" spans="1:11">
      <c r="A132" s="143" t="str">
        <f t="shared" si="24"/>
        <v/>
      </c>
      <c r="B132" s="139" t="str">
        <f t="shared" si="25"/>
        <v/>
      </c>
      <c r="C132" s="165" t="str">
        <f t="shared" si="26"/>
        <v/>
      </c>
      <c r="D132" s="165" t="str">
        <f t="shared" si="27"/>
        <v/>
      </c>
      <c r="E132" s="165" t="str">
        <f t="shared" si="28"/>
        <v/>
      </c>
      <c r="F132" s="165" t="str">
        <f t="shared" si="29"/>
        <v/>
      </c>
      <c r="G132" s="165" t="str">
        <f t="shared" si="23"/>
        <v/>
      </c>
      <c r="H132" s="166">
        <f t="shared" si="19"/>
        <v>0</v>
      </c>
      <c r="I132" s="167" t="e">
        <f t="shared" si="20"/>
        <v>#VALUE!</v>
      </c>
      <c r="J132" s="168"/>
      <c r="K132" s="168"/>
    </row>
    <row r="133" spans="1:11">
      <c r="A133" s="142" t="str">
        <f t="shared" si="24"/>
        <v/>
      </c>
      <c r="B133" s="138" t="str">
        <f t="shared" si="25"/>
        <v/>
      </c>
      <c r="C133" s="162" t="str">
        <f t="shared" si="26"/>
        <v/>
      </c>
      <c r="D133" s="162" t="str">
        <f t="shared" si="27"/>
        <v/>
      </c>
      <c r="E133" s="162" t="str">
        <f t="shared" si="28"/>
        <v/>
      </c>
      <c r="F133" s="162" t="str">
        <f t="shared" si="29"/>
        <v/>
      </c>
      <c r="G133" s="162" t="str">
        <f t="shared" si="23"/>
        <v/>
      </c>
      <c r="H133" s="166">
        <f t="shared" si="19"/>
        <v>0</v>
      </c>
      <c r="I133" s="167" t="e">
        <f t="shared" si="20"/>
        <v>#VALUE!</v>
      </c>
      <c r="J133" s="168"/>
      <c r="K133" s="168"/>
    </row>
    <row r="134" spans="1:11">
      <c r="A134" s="142" t="str">
        <f t="shared" si="24"/>
        <v/>
      </c>
      <c r="B134" s="138" t="str">
        <f t="shared" si="25"/>
        <v/>
      </c>
      <c r="C134" s="162" t="str">
        <f t="shared" si="26"/>
        <v/>
      </c>
      <c r="D134" s="162" t="str">
        <f t="shared" si="27"/>
        <v/>
      </c>
      <c r="E134" s="162" t="str">
        <f t="shared" si="28"/>
        <v/>
      </c>
      <c r="F134" s="162" t="str">
        <f t="shared" si="29"/>
        <v/>
      </c>
      <c r="G134" s="162" t="str">
        <f t="shared" si="23"/>
        <v/>
      </c>
      <c r="H134" s="166">
        <f t="shared" si="19"/>
        <v>0</v>
      </c>
      <c r="I134" s="167" t="e">
        <f t="shared" si="20"/>
        <v>#VALUE!</v>
      </c>
      <c r="J134" s="168"/>
      <c r="K134" s="168"/>
    </row>
    <row r="135" spans="1:11">
      <c r="A135" s="143" t="str">
        <f t="shared" si="24"/>
        <v/>
      </c>
      <c r="B135" s="139" t="str">
        <f t="shared" si="25"/>
        <v/>
      </c>
      <c r="C135" s="165" t="str">
        <f t="shared" si="26"/>
        <v/>
      </c>
      <c r="D135" s="165" t="str">
        <f t="shared" si="27"/>
        <v/>
      </c>
      <c r="E135" s="165" t="str">
        <f t="shared" si="28"/>
        <v/>
      </c>
      <c r="F135" s="165" t="str">
        <f t="shared" si="29"/>
        <v/>
      </c>
      <c r="G135" s="165" t="str">
        <f t="shared" si="23"/>
        <v/>
      </c>
      <c r="H135" s="166">
        <f t="shared" si="19"/>
        <v>0</v>
      </c>
      <c r="I135" s="167" t="e">
        <f t="shared" si="20"/>
        <v>#VALUE!</v>
      </c>
      <c r="J135" s="168"/>
      <c r="K135" s="168"/>
    </row>
    <row r="136" spans="1:11">
      <c r="A136" s="142" t="str">
        <f t="shared" si="24"/>
        <v/>
      </c>
      <c r="B136" s="138" t="str">
        <f t="shared" si="25"/>
        <v/>
      </c>
      <c r="C136" s="162" t="str">
        <f t="shared" si="26"/>
        <v/>
      </c>
      <c r="D136" s="162" t="str">
        <f t="shared" si="27"/>
        <v/>
      </c>
      <c r="E136" s="162" t="str">
        <f t="shared" si="28"/>
        <v/>
      </c>
      <c r="F136" s="162" t="str">
        <f t="shared" si="29"/>
        <v/>
      </c>
      <c r="G136" s="162" t="str">
        <f t="shared" si="23"/>
        <v/>
      </c>
      <c r="H136" s="166">
        <f t="shared" si="19"/>
        <v>0</v>
      </c>
      <c r="I136" s="167" t="e">
        <f t="shared" si="20"/>
        <v>#VALUE!</v>
      </c>
      <c r="J136" s="168"/>
      <c r="K136" s="168"/>
    </row>
    <row r="137" spans="1:11">
      <c r="A137" s="142" t="str">
        <f t="shared" si="24"/>
        <v/>
      </c>
      <c r="B137" s="138" t="str">
        <f t="shared" si="25"/>
        <v/>
      </c>
      <c r="C137" s="162" t="str">
        <f t="shared" si="26"/>
        <v/>
      </c>
      <c r="D137" s="162" t="str">
        <f t="shared" si="27"/>
        <v/>
      </c>
      <c r="E137" s="162" t="str">
        <f t="shared" si="28"/>
        <v/>
      </c>
      <c r="F137" s="162" t="str">
        <f t="shared" si="29"/>
        <v/>
      </c>
      <c r="G137" s="162" t="str">
        <f t="shared" si="23"/>
        <v/>
      </c>
      <c r="H137" s="166">
        <f t="shared" si="19"/>
        <v>0</v>
      </c>
      <c r="I137" s="167" t="e">
        <f t="shared" si="20"/>
        <v>#VALUE!</v>
      </c>
      <c r="J137" s="168"/>
      <c r="K137" s="168"/>
    </row>
    <row r="138" spans="1:11">
      <c r="A138" s="143" t="str">
        <f t="shared" ref="A138:A169" si="30">payment.Num</f>
        <v/>
      </c>
      <c r="B138" s="139" t="str">
        <f t="shared" ref="B138:B169" si="31">date</f>
        <v/>
      </c>
      <c r="C138" s="165" t="str">
        <f t="shared" ref="C138:C169" si="32">Beg.Bal</f>
        <v/>
      </c>
      <c r="D138" s="165" t="str">
        <f t="shared" ref="D138:D169" si="33">Interest</f>
        <v/>
      </c>
      <c r="E138" s="165" t="str">
        <f t="shared" ref="E138:E169" si="34">Principal</f>
        <v/>
      </c>
      <c r="F138" s="165" t="str">
        <f t="shared" ref="F138:F169" si="35">Ending.Balance</f>
        <v/>
      </c>
      <c r="G138" s="165" t="str">
        <f t="shared" si="23"/>
        <v/>
      </c>
      <c r="H138" s="166">
        <f t="shared" si="19"/>
        <v>0</v>
      </c>
      <c r="I138" s="167" t="e">
        <f t="shared" si="20"/>
        <v>#VALUE!</v>
      </c>
      <c r="J138" s="168"/>
      <c r="K138" s="168"/>
    </row>
    <row r="139" spans="1:11">
      <c r="A139" s="142" t="str">
        <f t="shared" si="30"/>
        <v/>
      </c>
      <c r="B139" s="138" t="str">
        <f t="shared" si="31"/>
        <v/>
      </c>
      <c r="C139" s="162" t="str">
        <f t="shared" si="32"/>
        <v/>
      </c>
      <c r="D139" s="162" t="str">
        <f t="shared" si="33"/>
        <v/>
      </c>
      <c r="E139" s="162" t="str">
        <f t="shared" si="34"/>
        <v/>
      </c>
      <c r="F139" s="162" t="str">
        <f t="shared" si="35"/>
        <v/>
      </c>
      <c r="G139" s="162" t="str">
        <f t="shared" si="23"/>
        <v/>
      </c>
      <c r="H139" s="166">
        <f t="shared" si="19"/>
        <v>0</v>
      </c>
      <c r="I139" s="167" t="e">
        <f t="shared" si="20"/>
        <v>#VALUE!</v>
      </c>
      <c r="J139" s="168"/>
      <c r="K139" s="168"/>
    </row>
    <row r="140" spans="1:11">
      <c r="A140" s="142" t="str">
        <f t="shared" si="30"/>
        <v/>
      </c>
      <c r="B140" s="138" t="str">
        <f t="shared" si="31"/>
        <v/>
      </c>
      <c r="C140" s="162" t="str">
        <f t="shared" si="32"/>
        <v/>
      </c>
      <c r="D140" s="162" t="str">
        <f t="shared" si="33"/>
        <v/>
      </c>
      <c r="E140" s="162" t="str">
        <f t="shared" si="34"/>
        <v/>
      </c>
      <c r="F140" s="162" t="str">
        <f t="shared" si="35"/>
        <v/>
      </c>
      <c r="G140" s="162" t="str">
        <f t="shared" si="23"/>
        <v/>
      </c>
      <c r="H140" s="166">
        <f t="shared" si="19"/>
        <v>0</v>
      </c>
      <c r="I140" s="167" t="e">
        <f t="shared" si="20"/>
        <v>#VALUE!</v>
      </c>
      <c r="J140" s="168"/>
      <c r="K140" s="168"/>
    </row>
    <row r="141" spans="1:11">
      <c r="A141" s="143" t="str">
        <f t="shared" si="30"/>
        <v/>
      </c>
      <c r="B141" s="139" t="str">
        <f t="shared" si="31"/>
        <v/>
      </c>
      <c r="C141" s="165" t="str">
        <f t="shared" si="32"/>
        <v/>
      </c>
      <c r="D141" s="165" t="str">
        <f t="shared" si="33"/>
        <v/>
      </c>
      <c r="E141" s="165" t="str">
        <f t="shared" si="34"/>
        <v/>
      </c>
      <c r="F141" s="165" t="str">
        <f t="shared" si="35"/>
        <v/>
      </c>
      <c r="G141" s="165" t="str">
        <f t="shared" si="23"/>
        <v/>
      </c>
      <c r="H141" s="166">
        <f t="shared" si="19"/>
        <v>0</v>
      </c>
      <c r="I141" s="167" t="e">
        <f t="shared" si="20"/>
        <v>#VALUE!</v>
      </c>
      <c r="J141" s="168"/>
      <c r="K141" s="168"/>
    </row>
    <row r="142" spans="1:11">
      <c r="A142" s="143" t="str">
        <f t="shared" si="30"/>
        <v/>
      </c>
      <c r="B142" s="138" t="str">
        <f t="shared" si="31"/>
        <v/>
      </c>
      <c r="C142" s="162" t="str">
        <f t="shared" si="32"/>
        <v/>
      </c>
      <c r="D142" s="162" t="str">
        <f t="shared" si="33"/>
        <v/>
      </c>
      <c r="E142" s="162" t="str">
        <f t="shared" si="34"/>
        <v/>
      </c>
      <c r="F142" s="162" t="str">
        <f t="shared" si="35"/>
        <v/>
      </c>
      <c r="G142" s="162" t="str">
        <f t="shared" si="23"/>
        <v/>
      </c>
      <c r="H142" s="166">
        <f t="shared" si="19"/>
        <v>0</v>
      </c>
      <c r="I142" s="167" t="e">
        <f t="shared" si="20"/>
        <v>#VALUE!</v>
      </c>
      <c r="J142" s="168"/>
      <c r="K142" s="168"/>
    </row>
    <row r="143" spans="1:11">
      <c r="A143" s="142" t="str">
        <f t="shared" si="30"/>
        <v/>
      </c>
      <c r="B143" s="138" t="str">
        <f t="shared" si="31"/>
        <v/>
      </c>
      <c r="C143" s="162" t="str">
        <f t="shared" si="32"/>
        <v/>
      </c>
      <c r="D143" s="162" t="str">
        <f t="shared" si="33"/>
        <v/>
      </c>
      <c r="E143" s="162" t="str">
        <f t="shared" si="34"/>
        <v/>
      </c>
      <c r="F143" s="162" t="str">
        <f t="shared" si="35"/>
        <v/>
      </c>
      <c r="G143" s="162" t="str">
        <f t="shared" si="23"/>
        <v/>
      </c>
      <c r="H143" s="166">
        <f t="shared" si="19"/>
        <v>0</v>
      </c>
      <c r="I143" s="167" t="e">
        <f t="shared" si="20"/>
        <v>#VALUE!</v>
      </c>
      <c r="J143" s="168"/>
      <c r="K143" s="168"/>
    </row>
    <row r="144" spans="1:11">
      <c r="A144" s="143" t="str">
        <f t="shared" si="30"/>
        <v/>
      </c>
      <c r="B144" s="139" t="str">
        <f t="shared" si="31"/>
        <v/>
      </c>
      <c r="C144" s="165" t="str">
        <f t="shared" si="32"/>
        <v/>
      </c>
      <c r="D144" s="165" t="str">
        <f t="shared" si="33"/>
        <v/>
      </c>
      <c r="E144" s="165" t="str">
        <f t="shared" si="34"/>
        <v/>
      </c>
      <c r="F144" s="165" t="str">
        <f t="shared" si="35"/>
        <v/>
      </c>
      <c r="G144" s="165" t="str">
        <f t="shared" si="23"/>
        <v/>
      </c>
      <c r="H144" s="166">
        <f t="shared" si="19"/>
        <v>0</v>
      </c>
      <c r="I144" s="167" t="e">
        <f t="shared" si="20"/>
        <v>#VALUE!</v>
      </c>
      <c r="J144" s="168"/>
      <c r="K144" s="168"/>
    </row>
    <row r="145" spans="1:11">
      <c r="A145" s="142" t="str">
        <f t="shared" si="30"/>
        <v/>
      </c>
      <c r="B145" s="138" t="str">
        <f t="shared" si="31"/>
        <v/>
      </c>
      <c r="C145" s="162" t="str">
        <f t="shared" si="32"/>
        <v/>
      </c>
      <c r="D145" s="162" t="str">
        <f t="shared" si="33"/>
        <v/>
      </c>
      <c r="E145" s="162" t="str">
        <f t="shared" si="34"/>
        <v/>
      </c>
      <c r="F145" s="162" t="str">
        <f t="shared" si="35"/>
        <v/>
      </c>
      <c r="G145" s="162" t="str">
        <f t="shared" si="23"/>
        <v/>
      </c>
      <c r="H145" s="166">
        <f t="shared" si="19"/>
        <v>0</v>
      </c>
      <c r="I145" s="167" t="e">
        <f t="shared" si="20"/>
        <v>#VALUE!</v>
      </c>
      <c r="J145" s="168"/>
      <c r="K145" s="168"/>
    </row>
    <row r="146" spans="1:11">
      <c r="A146" s="142" t="str">
        <f t="shared" si="30"/>
        <v/>
      </c>
      <c r="B146" s="138" t="str">
        <f t="shared" si="31"/>
        <v/>
      </c>
      <c r="C146" s="162" t="str">
        <f t="shared" si="32"/>
        <v/>
      </c>
      <c r="D146" s="162" t="str">
        <f t="shared" si="33"/>
        <v/>
      </c>
      <c r="E146" s="162" t="str">
        <f t="shared" si="34"/>
        <v/>
      </c>
      <c r="F146" s="162" t="str">
        <f t="shared" si="35"/>
        <v/>
      </c>
      <c r="G146" s="162" t="str">
        <f t="shared" si="23"/>
        <v/>
      </c>
      <c r="H146" s="166">
        <f t="shared" si="19"/>
        <v>0</v>
      </c>
      <c r="I146" s="167" t="e">
        <f t="shared" si="20"/>
        <v>#VALUE!</v>
      </c>
      <c r="J146" s="168"/>
      <c r="K146" s="168"/>
    </row>
    <row r="147" spans="1:11">
      <c r="A147" s="143" t="str">
        <f t="shared" si="30"/>
        <v/>
      </c>
      <c r="B147" s="139" t="str">
        <f t="shared" si="31"/>
        <v/>
      </c>
      <c r="C147" s="165" t="str">
        <f t="shared" si="32"/>
        <v/>
      </c>
      <c r="D147" s="165" t="str">
        <f t="shared" si="33"/>
        <v/>
      </c>
      <c r="E147" s="165" t="str">
        <f t="shared" si="34"/>
        <v/>
      </c>
      <c r="F147" s="165" t="str">
        <f t="shared" si="35"/>
        <v/>
      </c>
      <c r="G147" s="165" t="str">
        <f t="shared" si="23"/>
        <v/>
      </c>
      <c r="H147" s="166">
        <f t="shared" si="19"/>
        <v>0</v>
      </c>
      <c r="I147" s="167" t="e">
        <f t="shared" si="20"/>
        <v>#VALUE!</v>
      </c>
      <c r="J147" s="168"/>
      <c r="K147" s="168"/>
    </row>
    <row r="148" spans="1:11">
      <c r="A148" s="142" t="str">
        <f t="shared" si="30"/>
        <v/>
      </c>
      <c r="B148" s="138" t="str">
        <f t="shared" si="31"/>
        <v/>
      </c>
      <c r="C148" s="162" t="str">
        <f t="shared" si="32"/>
        <v/>
      </c>
      <c r="D148" s="162" t="str">
        <f t="shared" si="33"/>
        <v/>
      </c>
      <c r="E148" s="162" t="str">
        <f t="shared" si="34"/>
        <v/>
      </c>
      <c r="F148" s="162" t="str">
        <f t="shared" si="35"/>
        <v/>
      </c>
      <c r="G148" s="162" t="str">
        <f t="shared" si="23"/>
        <v/>
      </c>
      <c r="H148" s="166">
        <f t="shared" si="19"/>
        <v>0</v>
      </c>
      <c r="I148" s="167" t="e">
        <f t="shared" si="20"/>
        <v>#VALUE!</v>
      </c>
      <c r="J148" s="168"/>
      <c r="K148" s="168"/>
    </row>
    <row r="149" spans="1:11">
      <c r="A149" s="142" t="str">
        <f t="shared" si="30"/>
        <v/>
      </c>
      <c r="B149" s="138" t="str">
        <f t="shared" si="31"/>
        <v/>
      </c>
      <c r="C149" s="162" t="str">
        <f t="shared" si="32"/>
        <v/>
      </c>
      <c r="D149" s="162" t="str">
        <f t="shared" si="33"/>
        <v/>
      </c>
      <c r="E149" s="162" t="str">
        <f t="shared" si="34"/>
        <v/>
      </c>
      <c r="F149" s="162" t="str">
        <f t="shared" si="35"/>
        <v/>
      </c>
      <c r="G149" s="162" t="str">
        <f t="shared" si="23"/>
        <v/>
      </c>
      <c r="H149" s="166">
        <f t="shared" si="19"/>
        <v>0</v>
      </c>
      <c r="I149" s="167" t="e">
        <f t="shared" si="20"/>
        <v>#VALUE!</v>
      </c>
      <c r="J149" s="168"/>
      <c r="K149" s="168"/>
    </row>
    <row r="150" spans="1:11">
      <c r="A150" s="143" t="str">
        <f t="shared" si="30"/>
        <v/>
      </c>
      <c r="B150" s="139" t="str">
        <f t="shared" si="31"/>
        <v/>
      </c>
      <c r="C150" s="165" t="str">
        <f t="shared" si="32"/>
        <v/>
      </c>
      <c r="D150" s="165" t="str">
        <f t="shared" si="33"/>
        <v/>
      </c>
      <c r="E150" s="165" t="str">
        <f t="shared" si="34"/>
        <v/>
      </c>
      <c r="F150" s="165" t="str">
        <f t="shared" si="35"/>
        <v/>
      </c>
      <c r="G150" s="165" t="str">
        <f t="shared" si="23"/>
        <v/>
      </c>
      <c r="H150" s="166">
        <f t="shared" ref="H150:H213" si="36">SUM(D151:D162)</f>
        <v>0</v>
      </c>
      <c r="I150" s="167" t="e">
        <f t="shared" ref="I150:I213" si="37">F150-H150</f>
        <v>#VALUE!</v>
      </c>
      <c r="J150" s="168"/>
      <c r="K150" s="168"/>
    </row>
    <row r="151" spans="1:11">
      <c r="A151" s="142" t="str">
        <f t="shared" si="30"/>
        <v/>
      </c>
      <c r="B151" s="138" t="str">
        <f t="shared" si="31"/>
        <v/>
      </c>
      <c r="C151" s="162" t="str">
        <f t="shared" si="32"/>
        <v/>
      </c>
      <c r="D151" s="162" t="str">
        <f t="shared" si="33"/>
        <v/>
      </c>
      <c r="E151" s="162" t="str">
        <f t="shared" si="34"/>
        <v/>
      </c>
      <c r="F151" s="162" t="str">
        <f t="shared" si="35"/>
        <v/>
      </c>
      <c r="G151" s="162" t="str">
        <f t="shared" ref="G151:G214" si="38">Cum.Interest</f>
        <v/>
      </c>
      <c r="H151" s="166">
        <f t="shared" si="36"/>
        <v>0</v>
      </c>
      <c r="I151" s="167" t="e">
        <f t="shared" si="37"/>
        <v>#VALUE!</v>
      </c>
      <c r="J151" s="168"/>
      <c r="K151" s="168"/>
    </row>
    <row r="152" spans="1:11">
      <c r="A152" s="142" t="str">
        <f t="shared" si="30"/>
        <v/>
      </c>
      <c r="B152" s="138" t="str">
        <f t="shared" si="31"/>
        <v/>
      </c>
      <c r="C152" s="162" t="str">
        <f t="shared" si="32"/>
        <v/>
      </c>
      <c r="D152" s="162" t="str">
        <f t="shared" si="33"/>
        <v/>
      </c>
      <c r="E152" s="162" t="str">
        <f t="shared" si="34"/>
        <v/>
      </c>
      <c r="F152" s="162" t="str">
        <f t="shared" si="35"/>
        <v/>
      </c>
      <c r="G152" s="162" t="str">
        <f t="shared" si="38"/>
        <v/>
      </c>
      <c r="H152" s="166">
        <f t="shared" si="36"/>
        <v>0</v>
      </c>
      <c r="I152" s="167" t="e">
        <f t="shared" si="37"/>
        <v>#VALUE!</v>
      </c>
      <c r="J152" s="168"/>
      <c r="K152" s="168"/>
    </row>
    <row r="153" spans="1:11">
      <c r="A153" s="143" t="str">
        <f t="shared" si="30"/>
        <v/>
      </c>
      <c r="B153" s="139" t="str">
        <f t="shared" si="31"/>
        <v/>
      </c>
      <c r="C153" s="165" t="str">
        <f t="shared" si="32"/>
        <v/>
      </c>
      <c r="D153" s="165" t="str">
        <f t="shared" si="33"/>
        <v/>
      </c>
      <c r="E153" s="165" t="str">
        <f t="shared" si="34"/>
        <v/>
      </c>
      <c r="F153" s="165" t="str">
        <f t="shared" si="35"/>
        <v/>
      </c>
      <c r="G153" s="165" t="str">
        <f t="shared" si="38"/>
        <v/>
      </c>
      <c r="H153" s="166">
        <f t="shared" si="36"/>
        <v>0</v>
      </c>
      <c r="I153" s="167" t="e">
        <f t="shared" si="37"/>
        <v>#VALUE!</v>
      </c>
      <c r="J153" s="168"/>
      <c r="K153" s="168"/>
    </row>
    <row r="154" spans="1:11">
      <c r="A154" s="142" t="str">
        <f t="shared" si="30"/>
        <v/>
      </c>
      <c r="B154" s="138" t="str">
        <f t="shared" si="31"/>
        <v/>
      </c>
      <c r="C154" s="162" t="str">
        <f t="shared" si="32"/>
        <v/>
      </c>
      <c r="D154" s="162" t="str">
        <f t="shared" si="33"/>
        <v/>
      </c>
      <c r="E154" s="162" t="str">
        <f t="shared" si="34"/>
        <v/>
      </c>
      <c r="F154" s="162" t="str">
        <f t="shared" si="35"/>
        <v/>
      </c>
      <c r="G154" s="162" t="str">
        <f t="shared" si="38"/>
        <v/>
      </c>
      <c r="H154" s="166">
        <f t="shared" si="36"/>
        <v>0</v>
      </c>
      <c r="I154" s="167" t="e">
        <f t="shared" si="37"/>
        <v>#VALUE!</v>
      </c>
      <c r="J154" s="168"/>
      <c r="K154" s="168"/>
    </row>
    <row r="155" spans="1:11">
      <c r="A155" s="142" t="str">
        <f t="shared" si="30"/>
        <v/>
      </c>
      <c r="B155" s="138" t="str">
        <f t="shared" si="31"/>
        <v/>
      </c>
      <c r="C155" s="162" t="str">
        <f t="shared" si="32"/>
        <v/>
      </c>
      <c r="D155" s="162" t="str">
        <f t="shared" si="33"/>
        <v/>
      </c>
      <c r="E155" s="162" t="str">
        <f t="shared" si="34"/>
        <v/>
      </c>
      <c r="F155" s="162" t="str">
        <f t="shared" si="35"/>
        <v/>
      </c>
      <c r="G155" s="162" t="str">
        <f t="shared" si="38"/>
        <v/>
      </c>
      <c r="H155" s="166">
        <f t="shared" si="36"/>
        <v>0</v>
      </c>
      <c r="I155" s="167" t="e">
        <f t="shared" si="37"/>
        <v>#VALUE!</v>
      </c>
      <c r="J155" s="168"/>
      <c r="K155" s="168"/>
    </row>
    <row r="156" spans="1:11">
      <c r="A156" s="143" t="str">
        <f t="shared" si="30"/>
        <v/>
      </c>
      <c r="B156" s="139" t="str">
        <f t="shared" si="31"/>
        <v/>
      </c>
      <c r="C156" s="165" t="str">
        <f t="shared" si="32"/>
        <v/>
      </c>
      <c r="D156" s="165" t="str">
        <f t="shared" si="33"/>
        <v/>
      </c>
      <c r="E156" s="165" t="str">
        <f t="shared" si="34"/>
        <v/>
      </c>
      <c r="F156" s="165" t="str">
        <f t="shared" si="35"/>
        <v/>
      </c>
      <c r="G156" s="165" t="str">
        <f t="shared" si="38"/>
        <v/>
      </c>
      <c r="H156" s="166">
        <f t="shared" si="36"/>
        <v>0</v>
      </c>
      <c r="I156" s="167" t="e">
        <f t="shared" si="37"/>
        <v>#VALUE!</v>
      </c>
      <c r="J156" s="168"/>
      <c r="K156" s="168"/>
    </row>
    <row r="157" spans="1:11">
      <c r="A157" s="142" t="str">
        <f t="shared" si="30"/>
        <v/>
      </c>
      <c r="B157" s="138" t="str">
        <f t="shared" si="31"/>
        <v/>
      </c>
      <c r="C157" s="162" t="str">
        <f t="shared" si="32"/>
        <v/>
      </c>
      <c r="D157" s="162" t="str">
        <f t="shared" si="33"/>
        <v/>
      </c>
      <c r="E157" s="162" t="str">
        <f t="shared" si="34"/>
        <v/>
      </c>
      <c r="F157" s="162" t="str">
        <f t="shared" si="35"/>
        <v/>
      </c>
      <c r="G157" s="162" t="str">
        <f t="shared" si="38"/>
        <v/>
      </c>
      <c r="H157" s="166">
        <f t="shared" si="36"/>
        <v>0</v>
      </c>
      <c r="I157" s="167" t="e">
        <f t="shared" si="37"/>
        <v>#VALUE!</v>
      </c>
      <c r="J157" s="168"/>
      <c r="K157" s="168"/>
    </row>
    <row r="158" spans="1:11">
      <c r="A158" s="142" t="str">
        <f t="shared" si="30"/>
        <v/>
      </c>
      <c r="B158" s="138" t="str">
        <f t="shared" si="31"/>
        <v/>
      </c>
      <c r="C158" s="162" t="str">
        <f t="shared" si="32"/>
        <v/>
      </c>
      <c r="D158" s="162" t="str">
        <f t="shared" si="33"/>
        <v/>
      </c>
      <c r="E158" s="162" t="str">
        <f t="shared" si="34"/>
        <v/>
      </c>
      <c r="F158" s="162" t="str">
        <f t="shared" si="35"/>
        <v/>
      </c>
      <c r="G158" s="162" t="str">
        <f t="shared" si="38"/>
        <v/>
      </c>
      <c r="H158" s="166">
        <f t="shared" si="36"/>
        <v>0</v>
      </c>
      <c r="I158" s="167" t="e">
        <f t="shared" si="37"/>
        <v>#VALUE!</v>
      </c>
      <c r="J158" s="168"/>
      <c r="K158" s="168"/>
    </row>
    <row r="159" spans="1:11">
      <c r="A159" s="143" t="str">
        <f t="shared" si="30"/>
        <v/>
      </c>
      <c r="B159" s="139" t="str">
        <f t="shared" si="31"/>
        <v/>
      </c>
      <c r="C159" s="165" t="str">
        <f t="shared" si="32"/>
        <v/>
      </c>
      <c r="D159" s="165" t="str">
        <f t="shared" si="33"/>
        <v/>
      </c>
      <c r="E159" s="165" t="str">
        <f t="shared" si="34"/>
        <v/>
      </c>
      <c r="F159" s="165" t="str">
        <f t="shared" si="35"/>
        <v/>
      </c>
      <c r="G159" s="165" t="str">
        <f t="shared" si="38"/>
        <v/>
      </c>
      <c r="H159" s="166">
        <f t="shared" si="36"/>
        <v>0</v>
      </c>
      <c r="I159" s="167" t="e">
        <f t="shared" si="37"/>
        <v>#VALUE!</v>
      </c>
      <c r="J159" s="168"/>
      <c r="K159" s="168"/>
    </row>
    <row r="160" spans="1:11">
      <c r="A160" s="142" t="str">
        <f t="shared" si="30"/>
        <v/>
      </c>
      <c r="B160" s="138" t="str">
        <f t="shared" si="31"/>
        <v/>
      </c>
      <c r="C160" s="162" t="str">
        <f t="shared" si="32"/>
        <v/>
      </c>
      <c r="D160" s="162" t="str">
        <f t="shared" si="33"/>
        <v/>
      </c>
      <c r="E160" s="162" t="str">
        <f t="shared" si="34"/>
        <v/>
      </c>
      <c r="F160" s="162" t="str">
        <f t="shared" si="35"/>
        <v/>
      </c>
      <c r="G160" s="162" t="str">
        <f t="shared" si="38"/>
        <v/>
      </c>
      <c r="H160" s="166">
        <f t="shared" si="36"/>
        <v>0</v>
      </c>
      <c r="I160" s="167" t="e">
        <f t="shared" si="37"/>
        <v>#VALUE!</v>
      </c>
      <c r="J160" s="168"/>
      <c r="K160" s="168"/>
    </row>
    <row r="161" spans="1:11">
      <c r="A161" s="142" t="str">
        <f t="shared" si="30"/>
        <v/>
      </c>
      <c r="B161" s="138" t="str">
        <f t="shared" si="31"/>
        <v/>
      </c>
      <c r="C161" s="162" t="str">
        <f t="shared" si="32"/>
        <v/>
      </c>
      <c r="D161" s="162" t="str">
        <f t="shared" si="33"/>
        <v/>
      </c>
      <c r="E161" s="162" t="str">
        <f t="shared" si="34"/>
        <v/>
      </c>
      <c r="F161" s="162" t="str">
        <f t="shared" si="35"/>
        <v/>
      </c>
      <c r="G161" s="162" t="str">
        <f t="shared" si="38"/>
        <v/>
      </c>
      <c r="H161" s="166">
        <f t="shared" si="36"/>
        <v>0</v>
      </c>
      <c r="I161" s="167" t="e">
        <f t="shared" si="37"/>
        <v>#VALUE!</v>
      </c>
      <c r="J161" s="168"/>
      <c r="K161" s="168"/>
    </row>
    <row r="162" spans="1:11">
      <c r="A162" s="143" t="str">
        <f t="shared" si="30"/>
        <v/>
      </c>
      <c r="B162" s="139" t="str">
        <f t="shared" si="31"/>
        <v/>
      </c>
      <c r="C162" s="165" t="str">
        <f t="shared" si="32"/>
        <v/>
      </c>
      <c r="D162" s="165" t="str">
        <f t="shared" si="33"/>
        <v/>
      </c>
      <c r="E162" s="165" t="str">
        <f t="shared" si="34"/>
        <v/>
      </c>
      <c r="F162" s="165" t="str">
        <f t="shared" si="35"/>
        <v/>
      </c>
      <c r="G162" s="165" t="str">
        <f t="shared" si="38"/>
        <v/>
      </c>
      <c r="H162" s="166">
        <f t="shared" si="36"/>
        <v>0</v>
      </c>
      <c r="I162" s="167" t="e">
        <f t="shared" si="37"/>
        <v>#VALUE!</v>
      </c>
      <c r="J162" s="168"/>
      <c r="K162" s="168"/>
    </row>
    <row r="163" spans="1:11">
      <c r="A163" s="142" t="str">
        <f t="shared" si="30"/>
        <v/>
      </c>
      <c r="B163" s="138" t="str">
        <f t="shared" si="31"/>
        <v/>
      </c>
      <c r="C163" s="162" t="str">
        <f t="shared" si="32"/>
        <v/>
      </c>
      <c r="D163" s="162" t="str">
        <f t="shared" si="33"/>
        <v/>
      </c>
      <c r="E163" s="162" t="str">
        <f t="shared" si="34"/>
        <v/>
      </c>
      <c r="F163" s="162" t="str">
        <f t="shared" si="35"/>
        <v/>
      </c>
      <c r="G163" s="162" t="str">
        <f t="shared" si="38"/>
        <v/>
      </c>
      <c r="H163" s="166">
        <f t="shared" si="36"/>
        <v>0</v>
      </c>
      <c r="I163" s="167" t="e">
        <f t="shared" si="37"/>
        <v>#VALUE!</v>
      </c>
      <c r="J163" s="168"/>
      <c r="K163" s="168"/>
    </row>
    <row r="164" spans="1:11">
      <c r="A164" s="142" t="str">
        <f t="shared" si="30"/>
        <v/>
      </c>
      <c r="B164" s="138" t="str">
        <f t="shared" si="31"/>
        <v/>
      </c>
      <c r="C164" s="162" t="str">
        <f t="shared" si="32"/>
        <v/>
      </c>
      <c r="D164" s="162" t="str">
        <f t="shared" si="33"/>
        <v/>
      </c>
      <c r="E164" s="162" t="str">
        <f t="shared" si="34"/>
        <v/>
      </c>
      <c r="F164" s="162" t="str">
        <f t="shared" si="35"/>
        <v/>
      </c>
      <c r="G164" s="162" t="str">
        <f t="shared" si="38"/>
        <v/>
      </c>
      <c r="H164" s="166">
        <f t="shared" si="36"/>
        <v>0</v>
      </c>
      <c r="I164" s="167" t="e">
        <f t="shared" si="37"/>
        <v>#VALUE!</v>
      </c>
      <c r="J164" s="168"/>
      <c r="K164" s="168"/>
    </row>
    <row r="165" spans="1:11">
      <c r="A165" s="143" t="str">
        <f t="shared" si="30"/>
        <v/>
      </c>
      <c r="B165" s="139" t="str">
        <f t="shared" si="31"/>
        <v/>
      </c>
      <c r="C165" s="165" t="str">
        <f t="shared" si="32"/>
        <v/>
      </c>
      <c r="D165" s="165" t="str">
        <f t="shared" si="33"/>
        <v/>
      </c>
      <c r="E165" s="165" t="str">
        <f t="shared" si="34"/>
        <v/>
      </c>
      <c r="F165" s="165" t="str">
        <f t="shared" si="35"/>
        <v/>
      </c>
      <c r="G165" s="165" t="str">
        <f t="shared" si="38"/>
        <v/>
      </c>
      <c r="H165" s="166">
        <f t="shared" si="36"/>
        <v>0</v>
      </c>
      <c r="I165" s="167" t="e">
        <f t="shared" si="37"/>
        <v>#VALUE!</v>
      </c>
      <c r="J165" s="168"/>
      <c r="K165" s="168"/>
    </row>
    <row r="166" spans="1:11">
      <c r="A166" s="142" t="str">
        <f t="shared" si="30"/>
        <v/>
      </c>
      <c r="B166" s="138" t="str">
        <f t="shared" si="31"/>
        <v/>
      </c>
      <c r="C166" s="162" t="str">
        <f t="shared" si="32"/>
        <v/>
      </c>
      <c r="D166" s="162" t="str">
        <f t="shared" si="33"/>
        <v/>
      </c>
      <c r="E166" s="162" t="str">
        <f t="shared" si="34"/>
        <v/>
      </c>
      <c r="F166" s="162" t="str">
        <f t="shared" si="35"/>
        <v/>
      </c>
      <c r="G166" s="162" t="str">
        <f t="shared" si="38"/>
        <v/>
      </c>
      <c r="H166" s="166">
        <f t="shared" si="36"/>
        <v>0</v>
      </c>
      <c r="I166" s="167" t="e">
        <f t="shared" si="37"/>
        <v>#VALUE!</v>
      </c>
      <c r="J166" s="168"/>
      <c r="K166" s="168"/>
    </row>
    <row r="167" spans="1:11">
      <c r="A167" s="142" t="str">
        <f t="shared" si="30"/>
        <v/>
      </c>
      <c r="B167" s="138" t="str">
        <f t="shared" si="31"/>
        <v/>
      </c>
      <c r="C167" s="162" t="str">
        <f t="shared" si="32"/>
        <v/>
      </c>
      <c r="D167" s="162" t="str">
        <f t="shared" si="33"/>
        <v/>
      </c>
      <c r="E167" s="162" t="str">
        <f t="shared" si="34"/>
        <v/>
      </c>
      <c r="F167" s="162" t="str">
        <f t="shared" si="35"/>
        <v/>
      </c>
      <c r="G167" s="162" t="str">
        <f t="shared" si="38"/>
        <v/>
      </c>
      <c r="H167" s="166">
        <f t="shared" si="36"/>
        <v>0</v>
      </c>
      <c r="I167" s="167" t="e">
        <f t="shared" si="37"/>
        <v>#VALUE!</v>
      </c>
      <c r="J167" s="168"/>
      <c r="K167" s="168"/>
    </row>
    <row r="168" spans="1:11">
      <c r="A168" s="143" t="str">
        <f t="shared" si="30"/>
        <v/>
      </c>
      <c r="B168" s="139" t="str">
        <f t="shared" si="31"/>
        <v/>
      </c>
      <c r="C168" s="165" t="str">
        <f t="shared" si="32"/>
        <v/>
      </c>
      <c r="D168" s="165" t="str">
        <f t="shared" si="33"/>
        <v/>
      </c>
      <c r="E168" s="165" t="str">
        <f t="shared" si="34"/>
        <v/>
      </c>
      <c r="F168" s="165" t="str">
        <f t="shared" si="35"/>
        <v/>
      </c>
      <c r="G168" s="165" t="str">
        <f t="shared" si="38"/>
        <v/>
      </c>
      <c r="H168" s="166">
        <f t="shared" si="36"/>
        <v>0</v>
      </c>
      <c r="I168" s="167" t="e">
        <f t="shared" si="37"/>
        <v>#VALUE!</v>
      </c>
      <c r="J168" s="168"/>
      <c r="K168" s="168"/>
    </row>
    <row r="169" spans="1:11">
      <c r="A169" s="142" t="str">
        <f t="shared" si="30"/>
        <v/>
      </c>
      <c r="B169" s="138" t="str">
        <f t="shared" si="31"/>
        <v/>
      </c>
      <c r="C169" s="162" t="str">
        <f t="shared" si="32"/>
        <v/>
      </c>
      <c r="D169" s="162" t="str">
        <f t="shared" si="33"/>
        <v/>
      </c>
      <c r="E169" s="162" t="str">
        <f t="shared" si="34"/>
        <v/>
      </c>
      <c r="F169" s="162" t="str">
        <f t="shared" si="35"/>
        <v/>
      </c>
      <c r="G169" s="162" t="str">
        <f t="shared" si="38"/>
        <v/>
      </c>
      <c r="H169" s="166">
        <f t="shared" si="36"/>
        <v>0</v>
      </c>
      <c r="I169" s="167" t="e">
        <f t="shared" si="37"/>
        <v>#VALUE!</v>
      </c>
      <c r="J169" s="168"/>
      <c r="K169" s="168"/>
    </row>
    <row r="170" spans="1:11">
      <c r="A170" s="142" t="str">
        <f t="shared" ref="A170:A201" si="39">payment.Num</f>
        <v/>
      </c>
      <c r="B170" s="138" t="str">
        <f t="shared" ref="B170:B201" si="40">date</f>
        <v/>
      </c>
      <c r="C170" s="162" t="str">
        <f t="shared" ref="C170:C201" si="41">Beg.Bal</f>
        <v/>
      </c>
      <c r="D170" s="162" t="str">
        <f t="shared" ref="D170:D201" si="42">Interest</f>
        <v/>
      </c>
      <c r="E170" s="162" t="str">
        <f t="shared" ref="E170:E201" si="43">Principal</f>
        <v/>
      </c>
      <c r="F170" s="162" t="str">
        <f t="shared" ref="F170:F201" si="44">Ending.Balance</f>
        <v/>
      </c>
      <c r="G170" s="162" t="str">
        <f t="shared" si="38"/>
        <v/>
      </c>
      <c r="H170" s="166">
        <f t="shared" si="36"/>
        <v>0</v>
      </c>
      <c r="I170" s="167" t="e">
        <f t="shared" si="37"/>
        <v>#VALUE!</v>
      </c>
      <c r="J170" s="168"/>
      <c r="K170" s="168"/>
    </row>
    <row r="171" spans="1:11">
      <c r="A171" s="143" t="str">
        <f t="shared" si="39"/>
        <v/>
      </c>
      <c r="B171" s="139" t="str">
        <f t="shared" si="40"/>
        <v/>
      </c>
      <c r="C171" s="165" t="str">
        <f t="shared" si="41"/>
        <v/>
      </c>
      <c r="D171" s="165" t="str">
        <f t="shared" si="42"/>
        <v/>
      </c>
      <c r="E171" s="165" t="str">
        <f t="shared" si="43"/>
        <v/>
      </c>
      <c r="F171" s="165" t="str">
        <f t="shared" si="44"/>
        <v/>
      </c>
      <c r="G171" s="165" t="str">
        <f t="shared" si="38"/>
        <v/>
      </c>
      <c r="H171" s="166">
        <f t="shared" si="36"/>
        <v>0</v>
      </c>
      <c r="I171" s="167" t="e">
        <f t="shared" si="37"/>
        <v>#VALUE!</v>
      </c>
      <c r="J171" s="168"/>
      <c r="K171" s="168"/>
    </row>
    <row r="172" spans="1:11">
      <c r="A172" s="142" t="str">
        <f t="shared" si="39"/>
        <v/>
      </c>
      <c r="B172" s="138" t="str">
        <f t="shared" si="40"/>
        <v/>
      </c>
      <c r="C172" s="162" t="str">
        <f t="shared" si="41"/>
        <v/>
      </c>
      <c r="D172" s="162" t="str">
        <f t="shared" si="42"/>
        <v/>
      </c>
      <c r="E172" s="162" t="str">
        <f t="shared" si="43"/>
        <v/>
      </c>
      <c r="F172" s="162" t="str">
        <f t="shared" si="44"/>
        <v/>
      </c>
      <c r="G172" s="162" t="str">
        <f t="shared" si="38"/>
        <v/>
      </c>
      <c r="H172" s="166">
        <f t="shared" si="36"/>
        <v>0</v>
      </c>
      <c r="I172" s="167" t="e">
        <f t="shared" si="37"/>
        <v>#VALUE!</v>
      </c>
      <c r="J172" s="168"/>
      <c r="K172" s="168"/>
    </row>
    <row r="173" spans="1:11">
      <c r="A173" s="142" t="str">
        <f t="shared" si="39"/>
        <v/>
      </c>
      <c r="B173" s="138" t="str">
        <f t="shared" si="40"/>
        <v/>
      </c>
      <c r="C173" s="162" t="str">
        <f t="shared" si="41"/>
        <v/>
      </c>
      <c r="D173" s="162" t="str">
        <f t="shared" si="42"/>
        <v/>
      </c>
      <c r="E173" s="162" t="str">
        <f t="shared" si="43"/>
        <v/>
      </c>
      <c r="F173" s="162" t="str">
        <f t="shared" si="44"/>
        <v/>
      </c>
      <c r="G173" s="162" t="str">
        <f t="shared" si="38"/>
        <v/>
      </c>
      <c r="H173" s="166">
        <f t="shared" si="36"/>
        <v>0</v>
      </c>
      <c r="I173" s="167" t="e">
        <f t="shared" si="37"/>
        <v>#VALUE!</v>
      </c>
      <c r="J173" s="168"/>
      <c r="K173" s="168"/>
    </row>
    <row r="174" spans="1:11">
      <c r="A174" s="143" t="str">
        <f t="shared" si="39"/>
        <v/>
      </c>
      <c r="B174" s="139" t="str">
        <f t="shared" si="40"/>
        <v/>
      </c>
      <c r="C174" s="165" t="str">
        <f t="shared" si="41"/>
        <v/>
      </c>
      <c r="D174" s="165" t="str">
        <f t="shared" si="42"/>
        <v/>
      </c>
      <c r="E174" s="165" t="str">
        <f t="shared" si="43"/>
        <v/>
      </c>
      <c r="F174" s="165" t="str">
        <f t="shared" si="44"/>
        <v/>
      </c>
      <c r="G174" s="165" t="str">
        <f t="shared" si="38"/>
        <v/>
      </c>
      <c r="H174" s="166">
        <f t="shared" si="36"/>
        <v>0</v>
      </c>
      <c r="I174" s="167" t="e">
        <f t="shared" si="37"/>
        <v>#VALUE!</v>
      </c>
      <c r="J174" s="168"/>
      <c r="K174" s="168"/>
    </row>
    <row r="175" spans="1:11">
      <c r="A175" s="142" t="str">
        <f t="shared" si="39"/>
        <v/>
      </c>
      <c r="B175" s="138" t="str">
        <f t="shared" si="40"/>
        <v/>
      </c>
      <c r="C175" s="162" t="str">
        <f t="shared" si="41"/>
        <v/>
      </c>
      <c r="D175" s="162" t="str">
        <f t="shared" si="42"/>
        <v/>
      </c>
      <c r="E175" s="162" t="str">
        <f t="shared" si="43"/>
        <v/>
      </c>
      <c r="F175" s="162" t="str">
        <f t="shared" si="44"/>
        <v/>
      </c>
      <c r="G175" s="162" t="str">
        <f t="shared" si="38"/>
        <v/>
      </c>
      <c r="H175" s="166">
        <f t="shared" si="36"/>
        <v>0</v>
      </c>
      <c r="I175" s="167" t="e">
        <f t="shared" si="37"/>
        <v>#VALUE!</v>
      </c>
      <c r="J175" s="168"/>
      <c r="K175" s="168"/>
    </row>
    <row r="176" spans="1:11">
      <c r="A176" s="142" t="str">
        <f t="shared" si="39"/>
        <v/>
      </c>
      <c r="B176" s="138" t="str">
        <f t="shared" si="40"/>
        <v/>
      </c>
      <c r="C176" s="162" t="str">
        <f t="shared" si="41"/>
        <v/>
      </c>
      <c r="D176" s="162" t="str">
        <f t="shared" si="42"/>
        <v/>
      </c>
      <c r="E176" s="162" t="str">
        <f t="shared" si="43"/>
        <v/>
      </c>
      <c r="F176" s="162" t="str">
        <f t="shared" si="44"/>
        <v/>
      </c>
      <c r="G176" s="162" t="str">
        <f t="shared" si="38"/>
        <v/>
      </c>
      <c r="H176" s="166">
        <f t="shared" si="36"/>
        <v>0</v>
      </c>
      <c r="I176" s="167" t="e">
        <f t="shared" si="37"/>
        <v>#VALUE!</v>
      </c>
      <c r="J176" s="168"/>
      <c r="K176" s="168"/>
    </row>
    <row r="177" spans="1:11">
      <c r="A177" s="143" t="str">
        <f t="shared" si="39"/>
        <v/>
      </c>
      <c r="B177" s="139" t="str">
        <f t="shared" si="40"/>
        <v/>
      </c>
      <c r="C177" s="165" t="str">
        <f t="shared" si="41"/>
        <v/>
      </c>
      <c r="D177" s="165" t="str">
        <f t="shared" si="42"/>
        <v/>
      </c>
      <c r="E177" s="165" t="str">
        <f t="shared" si="43"/>
        <v/>
      </c>
      <c r="F177" s="165" t="str">
        <f t="shared" si="44"/>
        <v/>
      </c>
      <c r="G177" s="165" t="str">
        <f t="shared" si="38"/>
        <v/>
      </c>
      <c r="H177" s="166">
        <f t="shared" si="36"/>
        <v>0</v>
      </c>
      <c r="I177" s="167" t="e">
        <f t="shared" si="37"/>
        <v>#VALUE!</v>
      </c>
      <c r="J177" s="168"/>
      <c r="K177" s="168"/>
    </row>
    <row r="178" spans="1:11">
      <c r="A178" s="142" t="str">
        <f t="shared" si="39"/>
        <v/>
      </c>
      <c r="B178" s="138" t="str">
        <f t="shared" si="40"/>
        <v/>
      </c>
      <c r="C178" s="162" t="str">
        <f t="shared" si="41"/>
        <v/>
      </c>
      <c r="D178" s="162" t="str">
        <f t="shared" si="42"/>
        <v/>
      </c>
      <c r="E178" s="162" t="str">
        <f t="shared" si="43"/>
        <v/>
      </c>
      <c r="F178" s="162" t="str">
        <f t="shared" si="44"/>
        <v/>
      </c>
      <c r="G178" s="162" t="str">
        <f t="shared" si="38"/>
        <v/>
      </c>
      <c r="H178" s="166">
        <f t="shared" si="36"/>
        <v>0</v>
      </c>
      <c r="I178" s="167" t="e">
        <f t="shared" si="37"/>
        <v>#VALUE!</v>
      </c>
      <c r="J178" s="168"/>
      <c r="K178" s="168"/>
    </row>
    <row r="179" spans="1:11">
      <c r="A179" s="142" t="str">
        <f t="shared" si="39"/>
        <v/>
      </c>
      <c r="B179" s="138" t="str">
        <f t="shared" si="40"/>
        <v/>
      </c>
      <c r="C179" s="162" t="str">
        <f t="shared" si="41"/>
        <v/>
      </c>
      <c r="D179" s="162" t="str">
        <f t="shared" si="42"/>
        <v/>
      </c>
      <c r="E179" s="162" t="str">
        <f t="shared" si="43"/>
        <v/>
      </c>
      <c r="F179" s="162" t="str">
        <f t="shared" si="44"/>
        <v/>
      </c>
      <c r="G179" s="162" t="str">
        <f t="shared" si="38"/>
        <v/>
      </c>
      <c r="H179" s="166">
        <f t="shared" si="36"/>
        <v>0</v>
      </c>
      <c r="I179" s="167" t="e">
        <f t="shared" si="37"/>
        <v>#VALUE!</v>
      </c>
      <c r="J179" s="168"/>
      <c r="K179" s="168"/>
    </row>
    <row r="180" spans="1:11">
      <c r="A180" s="143" t="str">
        <f t="shared" si="39"/>
        <v/>
      </c>
      <c r="B180" s="139" t="str">
        <f t="shared" si="40"/>
        <v/>
      </c>
      <c r="C180" s="165" t="str">
        <f t="shared" si="41"/>
        <v/>
      </c>
      <c r="D180" s="165" t="str">
        <f t="shared" si="42"/>
        <v/>
      </c>
      <c r="E180" s="165" t="str">
        <f t="shared" si="43"/>
        <v/>
      </c>
      <c r="F180" s="165" t="str">
        <f t="shared" si="44"/>
        <v/>
      </c>
      <c r="G180" s="165" t="str">
        <f t="shared" si="38"/>
        <v/>
      </c>
      <c r="H180" s="166">
        <f t="shared" si="36"/>
        <v>0</v>
      </c>
      <c r="I180" s="167" t="e">
        <f t="shared" si="37"/>
        <v>#VALUE!</v>
      </c>
      <c r="J180" s="168"/>
      <c r="K180" s="168"/>
    </row>
    <row r="181" spans="1:11">
      <c r="A181" s="142" t="str">
        <f t="shared" si="39"/>
        <v/>
      </c>
      <c r="B181" s="138" t="str">
        <f t="shared" si="40"/>
        <v/>
      </c>
      <c r="C181" s="162" t="str">
        <f t="shared" si="41"/>
        <v/>
      </c>
      <c r="D181" s="162" t="str">
        <f t="shared" si="42"/>
        <v/>
      </c>
      <c r="E181" s="162" t="str">
        <f t="shared" si="43"/>
        <v/>
      </c>
      <c r="F181" s="162" t="str">
        <f t="shared" si="44"/>
        <v/>
      </c>
      <c r="G181" s="162" t="str">
        <f t="shared" si="38"/>
        <v/>
      </c>
      <c r="H181" s="166">
        <f t="shared" si="36"/>
        <v>0</v>
      </c>
      <c r="I181" s="167" t="e">
        <f t="shared" si="37"/>
        <v>#VALUE!</v>
      </c>
      <c r="J181" s="168"/>
      <c r="K181" s="168"/>
    </row>
    <row r="182" spans="1:11">
      <c r="A182" s="142" t="str">
        <f t="shared" si="39"/>
        <v/>
      </c>
      <c r="B182" s="138" t="str">
        <f t="shared" si="40"/>
        <v/>
      </c>
      <c r="C182" s="162" t="str">
        <f t="shared" si="41"/>
        <v/>
      </c>
      <c r="D182" s="162" t="str">
        <f t="shared" si="42"/>
        <v/>
      </c>
      <c r="E182" s="162" t="str">
        <f t="shared" si="43"/>
        <v/>
      </c>
      <c r="F182" s="162" t="str">
        <f t="shared" si="44"/>
        <v/>
      </c>
      <c r="G182" s="162" t="str">
        <f t="shared" si="38"/>
        <v/>
      </c>
      <c r="H182" s="166">
        <f t="shared" si="36"/>
        <v>0</v>
      </c>
      <c r="I182" s="167" t="e">
        <f t="shared" si="37"/>
        <v>#VALUE!</v>
      </c>
      <c r="J182" s="168"/>
      <c r="K182" s="168"/>
    </row>
    <row r="183" spans="1:11">
      <c r="A183" s="143" t="str">
        <f t="shared" si="39"/>
        <v/>
      </c>
      <c r="B183" s="139" t="str">
        <f t="shared" si="40"/>
        <v/>
      </c>
      <c r="C183" s="165" t="str">
        <f t="shared" si="41"/>
        <v/>
      </c>
      <c r="D183" s="165" t="str">
        <f t="shared" si="42"/>
        <v/>
      </c>
      <c r="E183" s="165" t="str">
        <f t="shared" si="43"/>
        <v/>
      </c>
      <c r="F183" s="165" t="str">
        <f t="shared" si="44"/>
        <v/>
      </c>
      <c r="G183" s="165" t="str">
        <f t="shared" si="38"/>
        <v/>
      </c>
      <c r="H183" s="166">
        <f t="shared" si="36"/>
        <v>0</v>
      </c>
      <c r="I183" s="167" t="e">
        <f t="shared" si="37"/>
        <v>#VALUE!</v>
      </c>
      <c r="J183" s="168"/>
      <c r="K183" s="168"/>
    </row>
    <row r="184" spans="1:11">
      <c r="A184" s="142" t="str">
        <f t="shared" si="39"/>
        <v/>
      </c>
      <c r="B184" s="138" t="str">
        <f t="shared" si="40"/>
        <v/>
      </c>
      <c r="C184" s="162" t="str">
        <f t="shared" si="41"/>
        <v/>
      </c>
      <c r="D184" s="162" t="str">
        <f t="shared" si="42"/>
        <v/>
      </c>
      <c r="E184" s="162" t="str">
        <f t="shared" si="43"/>
        <v/>
      </c>
      <c r="F184" s="162" t="str">
        <f t="shared" si="44"/>
        <v/>
      </c>
      <c r="G184" s="162" t="str">
        <f t="shared" si="38"/>
        <v/>
      </c>
      <c r="H184" s="166">
        <f t="shared" si="36"/>
        <v>0</v>
      </c>
      <c r="I184" s="167" t="e">
        <f t="shared" si="37"/>
        <v>#VALUE!</v>
      </c>
      <c r="J184" s="168"/>
      <c r="K184" s="168"/>
    </row>
    <row r="185" spans="1:11">
      <c r="A185" s="142" t="str">
        <f t="shared" si="39"/>
        <v/>
      </c>
      <c r="B185" s="138" t="str">
        <f t="shared" si="40"/>
        <v/>
      </c>
      <c r="C185" s="162" t="str">
        <f t="shared" si="41"/>
        <v/>
      </c>
      <c r="D185" s="162" t="str">
        <f t="shared" si="42"/>
        <v/>
      </c>
      <c r="E185" s="162" t="str">
        <f t="shared" si="43"/>
        <v/>
      </c>
      <c r="F185" s="162" t="str">
        <f t="shared" si="44"/>
        <v/>
      </c>
      <c r="G185" s="162" t="str">
        <f t="shared" si="38"/>
        <v/>
      </c>
      <c r="H185" s="166">
        <f t="shared" si="36"/>
        <v>0</v>
      </c>
      <c r="I185" s="167" t="e">
        <f t="shared" si="37"/>
        <v>#VALUE!</v>
      </c>
      <c r="J185" s="168"/>
      <c r="K185" s="168"/>
    </row>
    <row r="186" spans="1:11">
      <c r="A186" s="143" t="str">
        <f t="shared" si="39"/>
        <v/>
      </c>
      <c r="B186" s="139" t="str">
        <f t="shared" si="40"/>
        <v/>
      </c>
      <c r="C186" s="165" t="str">
        <f t="shared" si="41"/>
        <v/>
      </c>
      <c r="D186" s="165" t="str">
        <f t="shared" si="42"/>
        <v/>
      </c>
      <c r="E186" s="165" t="str">
        <f t="shared" si="43"/>
        <v/>
      </c>
      <c r="F186" s="165" t="str">
        <f t="shared" si="44"/>
        <v/>
      </c>
      <c r="G186" s="165" t="str">
        <f t="shared" si="38"/>
        <v/>
      </c>
      <c r="H186" s="166">
        <f t="shared" si="36"/>
        <v>0</v>
      </c>
      <c r="I186" s="167" t="e">
        <f t="shared" si="37"/>
        <v>#VALUE!</v>
      </c>
      <c r="J186" s="168"/>
      <c r="K186" s="168"/>
    </row>
    <row r="187" spans="1:11">
      <c r="A187" s="142" t="str">
        <f t="shared" si="39"/>
        <v/>
      </c>
      <c r="B187" s="138" t="str">
        <f t="shared" si="40"/>
        <v/>
      </c>
      <c r="C187" s="162" t="str">
        <f t="shared" si="41"/>
        <v/>
      </c>
      <c r="D187" s="162" t="str">
        <f t="shared" si="42"/>
        <v/>
      </c>
      <c r="E187" s="162" t="str">
        <f t="shared" si="43"/>
        <v/>
      </c>
      <c r="F187" s="162" t="str">
        <f t="shared" si="44"/>
        <v/>
      </c>
      <c r="G187" s="162" t="str">
        <f t="shared" si="38"/>
        <v/>
      </c>
      <c r="H187" s="166">
        <f t="shared" si="36"/>
        <v>0</v>
      </c>
      <c r="I187" s="167" t="e">
        <f t="shared" si="37"/>
        <v>#VALUE!</v>
      </c>
      <c r="J187" s="168"/>
      <c r="K187" s="168"/>
    </row>
    <row r="188" spans="1:11">
      <c r="A188" s="142" t="str">
        <f t="shared" si="39"/>
        <v/>
      </c>
      <c r="B188" s="138" t="str">
        <f t="shared" si="40"/>
        <v/>
      </c>
      <c r="C188" s="162" t="str">
        <f t="shared" si="41"/>
        <v/>
      </c>
      <c r="D188" s="162" t="str">
        <f t="shared" si="42"/>
        <v/>
      </c>
      <c r="E188" s="162" t="str">
        <f t="shared" si="43"/>
        <v/>
      </c>
      <c r="F188" s="162" t="str">
        <f t="shared" si="44"/>
        <v/>
      </c>
      <c r="G188" s="162" t="str">
        <f t="shared" si="38"/>
        <v/>
      </c>
      <c r="H188" s="166">
        <f t="shared" si="36"/>
        <v>0</v>
      </c>
      <c r="I188" s="167" t="e">
        <f t="shared" si="37"/>
        <v>#VALUE!</v>
      </c>
      <c r="J188" s="168"/>
      <c r="K188" s="168"/>
    </row>
    <row r="189" spans="1:11">
      <c r="A189" s="143" t="str">
        <f t="shared" si="39"/>
        <v/>
      </c>
      <c r="B189" s="139" t="str">
        <f t="shared" si="40"/>
        <v/>
      </c>
      <c r="C189" s="165" t="str">
        <f t="shared" si="41"/>
        <v/>
      </c>
      <c r="D189" s="165" t="str">
        <f t="shared" si="42"/>
        <v/>
      </c>
      <c r="E189" s="165" t="str">
        <f t="shared" si="43"/>
        <v/>
      </c>
      <c r="F189" s="165" t="str">
        <f t="shared" si="44"/>
        <v/>
      </c>
      <c r="G189" s="165" t="str">
        <f t="shared" si="38"/>
        <v/>
      </c>
      <c r="H189" s="166">
        <f t="shared" si="36"/>
        <v>0</v>
      </c>
      <c r="I189" s="167" t="e">
        <f t="shared" si="37"/>
        <v>#VALUE!</v>
      </c>
      <c r="J189" s="168"/>
      <c r="K189" s="168"/>
    </row>
    <row r="190" spans="1:11">
      <c r="A190" s="142" t="str">
        <f t="shared" si="39"/>
        <v/>
      </c>
      <c r="B190" s="138" t="str">
        <f t="shared" si="40"/>
        <v/>
      </c>
      <c r="C190" s="162" t="str">
        <f t="shared" si="41"/>
        <v/>
      </c>
      <c r="D190" s="162" t="str">
        <f t="shared" si="42"/>
        <v/>
      </c>
      <c r="E190" s="162" t="str">
        <f t="shared" si="43"/>
        <v/>
      </c>
      <c r="F190" s="162" t="str">
        <f t="shared" si="44"/>
        <v/>
      </c>
      <c r="G190" s="162" t="str">
        <f t="shared" si="38"/>
        <v/>
      </c>
      <c r="H190" s="166">
        <f t="shared" si="36"/>
        <v>0</v>
      </c>
      <c r="I190" s="167" t="e">
        <f t="shared" si="37"/>
        <v>#VALUE!</v>
      </c>
      <c r="J190" s="168"/>
      <c r="K190" s="168"/>
    </row>
    <row r="191" spans="1:11">
      <c r="A191" s="142" t="str">
        <f t="shared" si="39"/>
        <v/>
      </c>
      <c r="B191" s="138" t="str">
        <f t="shared" si="40"/>
        <v/>
      </c>
      <c r="C191" s="162" t="str">
        <f t="shared" si="41"/>
        <v/>
      </c>
      <c r="D191" s="162" t="str">
        <f t="shared" si="42"/>
        <v/>
      </c>
      <c r="E191" s="162" t="str">
        <f t="shared" si="43"/>
        <v/>
      </c>
      <c r="F191" s="162" t="str">
        <f t="shared" si="44"/>
        <v/>
      </c>
      <c r="G191" s="162" t="str">
        <f t="shared" si="38"/>
        <v/>
      </c>
      <c r="H191" s="166">
        <f t="shared" si="36"/>
        <v>0</v>
      </c>
      <c r="I191" s="167" t="e">
        <f t="shared" si="37"/>
        <v>#VALUE!</v>
      </c>
      <c r="J191" s="168"/>
      <c r="K191" s="168"/>
    </row>
    <row r="192" spans="1:11">
      <c r="A192" s="143" t="str">
        <f t="shared" si="39"/>
        <v/>
      </c>
      <c r="B192" s="139" t="str">
        <f t="shared" si="40"/>
        <v/>
      </c>
      <c r="C192" s="165" t="str">
        <f t="shared" si="41"/>
        <v/>
      </c>
      <c r="D192" s="165" t="str">
        <f t="shared" si="42"/>
        <v/>
      </c>
      <c r="E192" s="165" t="str">
        <f t="shared" si="43"/>
        <v/>
      </c>
      <c r="F192" s="165" t="str">
        <f t="shared" si="44"/>
        <v/>
      </c>
      <c r="G192" s="165" t="str">
        <f t="shared" si="38"/>
        <v/>
      </c>
      <c r="H192" s="166">
        <f t="shared" si="36"/>
        <v>0</v>
      </c>
      <c r="I192" s="167" t="e">
        <f t="shared" si="37"/>
        <v>#VALUE!</v>
      </c>
      <c r="J192" s="168"/>
      <c r="K192" s="168"/>
    </row>
    <row r="193" spans="1:11">
      <c r="A193" s="142" t="str">
        <f t="shared" si="39"/>
        <v/>
      </c>
      <c r="B193" s="138" t="str">
        <f t="shared" si="40"/>
        <v/>
      </c>
      <c r="C193" s="162" t="str">
        <f t="shared" si="41"/>
        <v/>
      </c>
      <c r="D193" s="162" t="str">
        <f t="shared" si="42"/>
        <v/>
      </c>
      <c r="E193" s="162" t="str">
        <f t="shared" si="43"/>
        <v/>
      </c>
      <c r="F193" s="162" t="str">
        <f t="shared" si="44"/>
        <v/>
      </c>
      <c r="G193" s="162" t="str">
        <f t="shared" si="38"/>
        <v/>
      </c>
      <c r="H193" s="166">
        <f t="shared" si="36"/>
        <v>0</v>
      </c>
      <c r="I193" s="167" t="e">
        <f t="shared" si="37"/>
        <v>#VALUE!</v>
      </c>
      <c r="J193" s="168"/>
      <c r="K193" s="168"/>
    </row>
    <row r="194" spans="1:11">
      <c r="A194" s="142" t="str">
        <f t="shared" si="39"/>
        <v/>
      </c>
      <c r="B194" s="138" t="str">
        <f t="shared" si="40"/>
        <v/>
      </c>
      <c r="C194" s="162" t="str">
        <f t="shared" si="41"/>
        <v/>
      </c>
      <c r="D194" s="162" t="str">
        <f t="shared" si="42"/>
        <v/>
      </c>
      <c r="E194" s="162" t="str">
        <f t="shared" si="43"/>
        <v/>
      </c>
      <c r="F194" s="162" t="str">
        <f t="shared" si="44"/>
        <v/>
      </c>
      <c r="G194" s="162" t="str">
        <f t="shared" si="38"/>
        <v/>
      </c>
      <c r="H194" s="166">
        <f t="shared" si="36"/>
        <v>0</v>
      </c>
      <c r="I194" s="167" t="e">
        <f t="shared" si="37"/>
        <v>#VALUE!</v>
      </c>
      <c r="J194" s="168"/>
      <c r="K194" s="168"/>
    </row>
    <row r="195" spans="1:11">
      <c r="A195" s="143" t="str">
        <f t="shared" si="39"/>
        <v/>
      </c>
      <c r="B195" s="139" t="str">
        <f t="shared" si="40"/>
        <v/>
      </c>
      <c r="C195" s="165" t="str">
        <f t="shared" si="41"/>
        <v/>
      </c>
      <c r="D195" s="165" t="str">
        <f t="shared" si="42"/>
        <v/>
      </c>
      <c r="E195" s="165" t="str">
        <f t="shared" si="43"/>
        <v/>
      </c>
      <c r="F195" s="165" t="str">
        <f t="shared" si="44"/>
        <v/>
      </c>
      <c r="G195" s="165" t="str">
        <f t="shared" si="38"/>
        <v/>
      </c>
      <c r="H195" s="166">
        <f t="shared" si="36"/>
        <v>0</v>
      </c>
      <c r="I195" s="167" t="e">
        <f t="shared" si="37"/>
        <v>#VALUE!</v>
      </c>
      <c r="J195" s="168"/>
      <c r="K195" s="168"/>
    </row>
    <row r="196" spans="1:11">
      <c r="A196" s="142" t="str">
        <f t="shared" si="39"/>
        <v/>
      </c>
      <c r="B196" s="138" t="str">
        <f t="shared" si="40"/>
        <v/>
      </c>
      <c r="C196" s="162" t="str">
        <f t="shared" si="41"/>
        <v/>
      </c>
      <c r="D196" s="162" t="str">
        <f t="shared" si="42"/>
        <v/>
      </c>
      <c r="E196" s="162" t="str">
        <f t="shared" si="43"/>
        <v/>
      </c>
      <c r="F196" s="162" t="str">
        <f t="shared" si="44"/>
        <v/>
      </c>
      <c r="G196" s="162" t="str">
        <f t="shared" si="38"/>
        <v/>
      </c>
      <c r="H196" s="166">
        <f t="shared" si="36"/>
        <v>0</v>
      </c>
      <c r="I196" s="167" t="e">
        <f t="shared" si="37"/>
        <v>#VALUE!</v>
      </c>
      <c r="J196" s="168"/>
      <c r="K196" s="168"/>
    </row>
    <row r="197" spans="1:11">
      <c r="A197" s="142" t="str">
        <f t="shared" si="39"/>
        <v/>
      </c>
      <c r="B197" s="138" t="str">
        <f t="shared" si="40"/>
        <v/>
      </c>
      <c r="C197" s="162" t="str">
        <f t="shared" si="41"/>
        <v/>
      </c>
      <c r="D197" s="162" t="str">
        <f t="shared" si="42"/>
        <v/>
      </c>
      <c r="E197" s="162" t="str">
        <f t="shared" si="43"/>
        <v/>
      </c>
      <c r="F197" s="162" t="str">
        <f t="shared" si="44"/>
        <v/>
      </c>
      <c r="G197" s="162" t="str">
        <f t="shared" si="38"/>
        <v/>
      </c>
      <c r="H197" s="166">
        <f t="shared" si="36"/>
        <v>0</v>
      </c>
      <c r="I197" s="167" t="e">
        <f t="shared" si="37"/>
        <v>#VALUE!</v>
      </c>
      <c r="J197" s="168"/>
      <c r="K197" s="168"/>
    </row>
    <row r="198" spans="1:11">
      <c r="A198" s="143" t="str">
        <f t="shared" si="39"/>
        <v/>
      </c>
      <c r="B198" s="139" t="str">
        <f t="shared" si="40"/>
        <v/>
      </c>
      <c r="C198" s="165" t="str">
        <f t="shared" si="41"/>
        <v/>
      </c>
      <c r="D198" s="165" t="str">
        <f t="shared" si="42"/>
        <v/>
      </c>
      <c r="E198" s="165" t="str">
        <f t="shared" si="43"/>
        <v/>
      </c>
      <c r="F198" s="165" t="str">
        <f t="shared" si="44"/>
        <v/>
      </c>
      <c r="G198" s="165" t="str">
        <f t="shared" si="38"/>
        <v/>
      </c>
      <c r="H198" s="166">
        <f t="shared" si="36"/>
        <v>0</v>
      </c>
      <c r="I198" s="167" t="e">
        <f t="shared" si="37"/>
        <v>#VALUE!</v>
      </c>
      <c r="J198" s="168"/>
      <c r="K198" s="168"/>
    </row>
    <row r="199" spans="1:11">
      <c r="A199" s="142" t="str">
        <f t="shared" si="39"/>
        <v/>
      </c>
      <c r="B199" s="138" t="str">
        <f t="shared" si="40"/>
        <v/>
      </c>
      <c r="C199" s="162" t="str">
        <f t="shared" si="41"/>
        <v/>
      </c>
      <c r="D199" s="162" t="str">
        <f t="shared" si="42"/>
        <v/>
      </c>
      <c r="E199" s="162" t="str">
        <f t="shared" si="43"/>
        <v/>
      </c>
      <c r="F199" s="162" t="str">
        <f t="shared" si="44"/>
        <v/>
      </c>
      <c r="G199" s="162" t="str">
        <f t="shared" si="38"/>
        <v/>
      </c>
      <c r="H199" s="166">
        <f t="shared" si="36"/>
        <v>0</v>
      </c>
      <c r="I199" s="167" t="e">
        <f t="shared" si="37"/>
        <v>#VALUE!</v>
      </c>
      <c r="J199" s="168"/>
      <c r="K199" s="168"/>
    </row>
    <row r="200" spans="1:11">
      <c r="A200" s="142" t="str">
        <f t="shared" si="39"/>
        <v/>
      </c>
      <c r="B200" s="138" t="str">
        <f t="shared" si="40"/>
        <v/>
      </c>
      <c r="C200" s="162" t="str">
        <f t="shared" si="41"/>
        <v/>
      </c>
      <c r="D200" s="162" t="str">
        <f t="shared" si="42"/>
        <v/>
      </c>
      <c r="E200" s="162" t="str">
        <f t="shared" si="43"/>
        <v/>
      </c>
      <c r="F200" s="162" t="str">
        <f t="shared" si="44"/>
        <v/>
      </c>
      <c r="G200" s="162" t="str">
        <f t="shared" si="38"/>
        <v/>
      </c>
      <c r="H200" s="166">
        <f t="shared" si="36"/>
        <v>0</v>
      </c>
      <c r="I200" s="167" t="e">
        <f t="shared" si="37"/>
        <v>#VALUE!</v>
      </c>
      <c r="J200" s="168"/>
      <c r="K200" s="168"/>
    </row>
    <row r="201" spans="1:11">
      <c r="A201" s="143" t="str">
        <f t="shared" si="39"/>
        <v/>
      </c>
      <c r="B201" s="139" t="str">
        <f t="shared" si="40"/>
        <v/>
      </c>
      <c r="C201" s="165" t="str">
        <f t="shared" si="41"/>
        <v/>
      </c>
      <c r="D201" s="165" t="str">
        <f t="shared" si="42"/>
        <v/>
      </c>
      <c r="E201" s="165" t="str">
        <f t="shared" si="43"/>
        <v/>
      </c>
      <c r="F201" s="165" t="str">
        <f t="shared" si="44"/>
        <v/>
      </c>
      <c r="G201" s="165" t="str">
        <f t="shared" si="38"/>
        <v/>
      </c>
      <c r="H201" s="166">
        <f t="shared" si="36"/>
        <v>0</v>
      </c>
      <c r="I201" s="167" t="e">
        <f t="shared" si="37"/>
        <v>#VALUE!</v>
      </c>
      <c r="J201" s="168"/>
      <c r="K201" s="168"/>
    </row>
    <row r="202" spans="1:11">
      <c r="A202" s="142" t="str">
        <f t="shared" ref="A202:A233" si="45">payment.Num</f>
        <v/>
      </c>
      <c r="B202" s="138" t="str">
        <f t="shared" ref="B202:B233" si="46">date</f>
        <v/>
      </c>
      <c r="C202" s="162" t="str">
        <f t="shared" ref="C202:C233" si="47">Beg.Bal</f>
        <v/>
      </c>
      <c r="D202" s="162" t="str">
        <f t="shared" ref="D202:D233" si="48">Interest</f>
        <v/>
      </c>
      <c r="E202" s="162" t="str">
        <f t="shared" ref="E202:E233" si="49">Principal</f>
        <v/>
      </c>
      <c r="F202" s="162" t="str">
        <f t="shared" ref="F202:F233" si="50">Ending.Balance</f>
        <v/>
      </c>
      <c r="G202" s="162" t="str">
        <f t="shared" si="38"/>
        <v/>
      </c>
      <c r="H202" s="166">
        <f t="shared" si="36"/>
        <v>0</v>
      </c>
      <c r="I202" s="167" t="e">
        <f t="shared" si="37"/>
        <v>#VALUE!</v>
      </c>
      <c r="J202" s="168"/>
      <c r="K202" s="168"/>
    </row>
    <row r="203" spans="1:11">
      <c r="A203" s="142" t="str">
        <f t="shared" si="45"/>
        <v/>
      </c>
      <c r="B203" s="138" t="str">
        <f t="shared" si="46"/>
        <v/>
      </c>
      <c r="C203" s="162" t="str">
        <f t="shared" si="47"/>
        <v/>
      </c>
      <c r="D203" s="162" t="str">
        <f t="shared" si="48"/>
        <v/>
      </c>
      <c r="E203" s="162" t="str">
        <f t="shared" si="49"/>
        <v/>
      </c>
      <c r="F203" s="162" t="str">
        <f t="shared" si="50"/>
        <v/>
      </c>
      <c r="G203" s="162" t="str">
        <f t="shared" si="38"/>
        <v/>
      </c>
      <c r="H203" s="166">
        <f t="shared" si="36"/>
        <v>0</v>
      </c>
      <c r="I203" s="167" t="e">
        <f t="shared" si="37"/>
        <v>#VALUE!</v>
      </c>
      <c r="J203" s="168"/>
      <c r="K203" s="168"/>
    </row>
    <row r="204" spans="1:11">
      <c r="A204" s="142" t="str">
        <f t="shared" si="45"/>
        <v/>
      </c>
      <c r="B204" s="138" t="str">
        <f t="shared" si="46"/>
        <v/>
      </c>
      <c r="C204" s="162" t="str">
        <f t="shared" si="47"/>
        <v/>
      </c>
      <c r="D204" s="162" t="str">
        <f t="shared" si="48"/>
        <v/>
      </c>
      <c r="E204" s="162" t="str">
        <f t="shared" si="49"/>
        <v/>
      </c>
      <c r="F204" s="162" t="str">
        <f t="shared" si="50"/>
        <v/>
      </c>
      <c r="G204" s="162" t="str">
        <f t="shared" si="38"/>
        <v/>
      </c>
      <c r="H204" s="166">
        <f t="shared" si="36"/>
        <v>0</v>
      </c>
      <c r="I204" s="167" t="e">
        <f t="shared" si="37"/>
        <v>#VALUE!</v>
      </c>
      <c r="J204" s="168"/>
      <c r="K204" s="168"/>
    </row>
    <row r="205" spans="1:11">
      <c r="A205" s="142" t="str">
        <f t="shared" si="45"/>
        <v/>
      </c>
      <c r="B205" s="138" t="str">
        <f t="shared" si="46"/>
        <v/>
      </c>
      <c r="C205" s="162" t="str">
        <f t="shared" si="47"/>
        <v/>
      </c>
      <c r="D205" s="162" t="str">
        <f t="shared" si="48"/>
        <v/>
      </c>
      <c r="E205" s="162" t="str">
        <f t="shared" si="49"/>
        <v/>
      </c>
      <c r="F205" s="162" t="str">
        <f t="shared" si="50"/>
        <v/>
      </c>
      <c r="G205" s="162" t="str">
        <f t="shared" si="38"/>
        <v/>
      </c>
      <c r="H205" s="166">
        <f t="shared" si="36"/>
        <v>0</v>
      </c>
      <c r="I205" s="167" t="e">
        <f t="shared" si="37"/>
        <v>#VALUE!</v>
      </c>
      <c r="J205" s="168"/>
      <c r="K205" s="168"/>
    </row>
    <row r="206" spans="1:11">
      <c r="A206" s="142" t="str">
        <f t="shared" si="45"/>
        <v/>
      </c>
      <c r="B206" s="138" t="str">
        <f t="shared" si="46"/>
        <v/>
      </c>
      <c r="C206" s="162" t="str">
        <f t="shared" si="47"/>
        <v/>
      </c>
      <c r="D206" s="162" t="str">
        <f t="shared" si="48"/>
        <v/>
      </c>
      <c r="E206" s="162" t="str">
        <f t="shared" si="49"/>
        <v/>
      </c>
      <c r="F206" s="162" t="str">
        <f t="shared" si="50"/>
        <v/>
      </c>
      <c r="G206" s="162" t="str">
        <f t="shared" si="38"/>
        <v/>
      </c>
      <c r="H206" s="166">
        <f t="shared" si="36"/>
        <v>0</v>
      </c>
      <c r="I206" s="167" t="e">
        <f t="shared" si="37"/>
        <v>#VALUE!</v>
      </c>
      <c r="J206" s="168"/>
      <c r="K206" s="168"/>
    </row>
    <row r="207" spans="1:11">
      <c r="A207" s="143" t="str">
        <f t="shared" si="45"/>
        <v/>
      </c>
      <c r="B207" s="139" t="str">
        <f t="shared" si="46"/>
        <v/>
      </c>
      <c r="C207" s="165" t="str">
        <f t="shared" si="47"/>
        <v/>
      </c>
      <c r="D207" s="165" t="str">
        <f t="shared" si="48"/>
        <v/>
      </c>
      <c r="E207" s="165" t="str">
        <f t="shared" si="49"/>
        <v/>
      </c>
      <c r="F207" s="165" t="str">
        <f t="shared" si="50"/>
        <v/>
      </c>
      <c r="G207" s="165" t="str">
        <f t="shared" si="38"/>
        <v/>
      </c>
      <c r="H207" s="166">
        <f t="shared" si="36"/>
        <v>0</v>
      </c>
      <c r="I207" s="167" t="e">
        <f t="shared" si="37"/>
        <v>#VALUE!</v>
      </c>
      <c r="J207" s="168"/>
      <c r="K207" s="168"/>
    </row>
    <row r="208" spans="1:11">
      <c r="A208" s="142" t="str">
        <f t="shared" si="45"/>
        <v/>
      </c>
      <c r="B208" s="138" t="str">
        <f t="shared" si="46"/>
        <v/>
      </c>
      <c r="C208" s="162" t="str">
        <f t="shared" si="47"/>
        <v/>
      </c>
      <c r="D208" s="162" t="str">
        <f t="shared" si="48"/>
        <v/>
      </c>
      <c r="E208" s="162" t="str">
        <f t="shared" si="49"/>
        <v/>
      </c>
      <c r="F208" s="162" t="str">
        <f t="shared" si="50"/>
        <v/>
      </c>
      <c r="G208" s="162" t="str">
        <f t="shared" si="38"/>
        <v/>
      </c>
      <c r="H208" s="166">
        <f t="shared" si="36"/>
        <v>0</v>
      </c>
      <c r="I208" s="167" t="e">
        <f t="shared" si="37"/>
        <v>#VALUE!</v>
      </c>
      <c r="J208" s="168"/>
      <c r="K208" s="168"/>
    </row>
    <row r="209" spans="1:11">
      <c r="A209" s="142" t="str">
        <f t="shared" si="45"/>
        <v/>
      </c>
      <c r="B209" s="138" t="str">
        <f t="shared" si="46"/>
        <v/>
      </c>
      <c r="C209" s="162" t="str">
        <f t="shared" si="47"/>
        <v/>
      </c>
      <c r="D209" s="162" t="str">
        <f t="shared" si="48"/>
        <v/>
      </c>
      <c r="E209" s="162" t="str">
        <f t="shared" si="49"/>
        <v/>
      </c>
      <c r="F209" s="162" t="str">
        <f t="shared" si="50"/>
        <v/>
      </c>
      <c r="G209" s="162" t="str">
        <f t="shared" si="38"/>
        <v/>
      </c>
      <c r="H209" s="166">
        <f t="shared" si="36"/>
        <v>0</v>
      </c>
      <c r="I209" s="167" t="e">
        <f t="shared" si="37"/>
        <v>#VALUE!</v>
      </c>
      <c r="J209" s="168"/>
      <c r="K209" s="168"/>
    </row>
    <row r="210" spans="1:11">
      <c r="A210" s="143" t="str">
        <f t="shared" si="45"/>
        <v/>
      </c>
      <c r="B210" s="139" t="str">
        <f t="shared" si="46"/>
        <v/>
      </c>
      <c r="C210" s="165" t="str">
        <f t="shared" si="47"/>
        <v/>
      </c>
      <c r="D210" s="165" t="str">
        <f t="shared" si="48"/>
        <v/>
      </c>
      <c r="E210" s="165" t="str">
        <f t="shared" si="49"/>
        <v/>
      </c>
      <c r="F210" s="165" t="str">
        <f t="shared" si="50"/>
        <v/>
      </c>
      <c r="G210" s="165" t="str">
        <f t="shared" si="38"/>
        <v/>
      </c>
      <c r="H210" s="166">
        <f t="shared" si="36"/>
        <v>0</v>
      </c>
      <c r="I210" s="167" t="e">
        <f t="shared" si="37"/>
        <v>#VALUE!</v>
      </c>
      <c r="J210" s="168"/>
      <c r="K210" s="168"/>
    </row>
    <row r="211" spans="1:11">
      <c r="A211" s="142" t="str">
        <f t="shared" si="45"/>
        <v/>
      </c>
      <c r="B211" s="138" t="str">
        <f t="shared" si="46"/>
        <v/>
      </c>
      <c r="C211" s="162" t="str">
        <f t="shared" si="47"/>
        <v/>
      </c>
      <c r="D211" s="162" t="str">
        <f t="shared" si="48"/>
        <v/>
      </c>
      <c r="E211" s="162" t="str">
        <f t="shared" si="49"/>
        <v/>
      </c>
      <c r="F211" s="162" t="str">
        <f t="shared" si="50"/>
        <v/>
      </c>
      <c r="G211" s="162" t="str">
        <f t="shared" si="38"/>
        <v/>
      </c>
      <c r="H211" s="166">
        <f t="shared" si="36"/>
        <v>0</v>
      </c>
      <c r="I211" s="167" t="e">
        <f t="shared" si="37"/>
        <v>#VALUE!</v>
      </c>
      <c r="J211" s="168"/>
      <c r="K211" s="168"/>
    </row>
    <row r="212" spans="1:11">
      <c r="A212" s="142" t="str">
        <f t="shared" si="45"/>
        <v/>
      </c>
      <c r="B212" s="138" t="str">
        <f t="shared" si="46"/>
        <v/>
      </c>
      <c r="C212" s="162" t="str">
        <f t="shared" si="47"/>
        <v/>
      </c>
      <c r="D212" s="162" t="str">
        <f t="shared" si="48"/>
        <v/>
      </c>
      <c r="E212" s="162" t="str">
        <f t="shared" si="49"/>
        <v/>
      </c>
      <c r="F212" s="162" t="str">
        <f t="shared" si="50"/>
        <v/>
      </c>
      <c r="G212" s="162" t="str">
        <f t="shared" si="38"/>
        <v/>
      </c>
      <c r="H212" s="166">
        <f t="shared" si="36"/>
        <v>0</v>
      </c>
      <c r="I212" s="167" t="e">
        <f t="shared" si="37"/>
        <v>#VALUE!</v>
      </c>
      <c r="J212" s="168"/>
      <c r="K212" s="168"/>
    </row>
    <row r="213" spans="1:11">
      <c r="A213" s="143" t="str">
        <f t="shared" si="45"/>
        <v/>
      </c>
      <c r="B213" s="139" t="str">
        <f t="shared" si="46"/>
        <v/>
      </c>
      <c r="C213" s="165" t="str">
        <f t="shared" si="47"/>
        <v/>
      </c>
      <c r="D213" s="165" t="str">
        <f t="shared" si="48"/>
        <v/>
      </c>
      <c r="E213" s="165" t="str">
        <f t="shared" si="49"/>
        <v/>
      </c>
      <c r="F213" s="165" t="str">
        <f t="shared" si="50"/>
        <v/>
      </c>
      <c r="G213" s="165" t="str">
        <f t="shared" si="38"/>
        <v/>
      </c>
      <c r="H213" s="166">
        <f t="shared" si="36"/>
        <v>0</v>
      </c>
      <c r="I213" s="167" t="e">
        <f t="shared" si="37"/>
        <v>#VALUE!</v>
      </c>
      <c r="J213" s="168"/>
      <c r="K213" s="168"/>
    </row>
    <row r="214" spans="1:11">
      <c r="A214" s="142" t="str">
        <f t="shared" si="45"/>
        <v/>
      </c>
      <c r="B214" s="138" t="str">
        <f t="shared" si="46"/>
        <v/>
      </c>
      <c r="C214" s="162" t="str">
        <f t="shared" si="47"/>
        <v/>
      </c>
      <c r="D214" s="162" t="str">
        <f t="shared" si="48"/>
        <v/>
      </c>
      <c r="E214" s="162" t="str">
        <f t="shared" si="49"/>
        <v/>
      </c>
      <c r="F214" s="162" t="str">
        <f t="shared" si="50"/>
        <v/>
      </c>
      <c r="G214" s="162" t="str">
        <f t="shared" si="38"/>
        <v/>
      </c>
      <c r="H214" s="166">
        <f t="shared" ref="H214:H266" si="51">SUM(D215:D226)</f>
        <v>0</v>
      </c>
      <c r="I214" s="167" t="e">
        <f t="shared" ref="I214:I266" si="52">F214-H214</f>
        <v>#VALUE!</v>
      </c>
      <c r="J214" s="168"/>
      <c r="K214" s="168"/>
    </row>
    <row r="215" spans="1:11">
      <c r="A215" s="142" t="str">
        <f t="shared" si="45"/>
        <v/>
      </c>
      <c r="B215" s="138" t="str">
        <f t="shared" si="46"/>
        <v/>
      </c>
      <c r="C215" s="162" t="str">
        <f t="shared" si="47"/>
        <v/>
      </c>
      <c r="D215" s="162" t="str">
        <f t="shared" si="48"/>
        <v/>
      </c>
      <c r="E215" s="162" t="str">
        <f t="shared" si="49"/>
        <v/>
      </c>
      <c r="F215" s="162" t="str">
        <f t="shared" si="50"/>
        <v/>
      </c>
      <c r="G215" s="162" t="str">
        <f t="shared" ref="G215:G266" si="53">Cum.Interest</f>
        <v/>
      </c>
      <c r="H215" s="166">
        <f t="shared" si="51"/>
        <v>0</v>
      </c>
      <c r="I215" s="167" t="e">
        <f t="shared" si="52"/>
        <v>#VALUE!</v>
      </c>
      <c r="J215" s="168"/>
      <c r="K215" s="168"/>
    </row>
    <row r="216" spans="1:11">
      <c r="A216" s="143" t="str">
        <f t="shared" si="45"/>
        <v/>
      </c>
      <c r="B216" s="139" t="str">
        <f t="shared" si="46"/>
        <v/>
      </c>
      <c r="C216" s="165" t="str">
        <f t="shared" si="47"/>
        <v/>
      </c>
      <c r="D216" s="165" t="str">
        <f t="shared" si="48"/>
        <v/>
      </c>
      <c r="E216" s="165" t="str">
        <f t="shared" si="49"/>
        <v/>
      </c>
      <c r="F216" s="165" t="str">
        <f t="shared" si="50"/>
        <v/>
      </c>
      <c r="G216" s="165" t="str">
        <f t="shared" si="53"/>
        <v/>
      </c>
      <c r="H216" s="166">
        <f t="shared" si="51"/>
        <v>0</v>
      </c>
      <c r="I216" s="167" t="e">
        <f t="shared" si="52"/>
        <v>#VALUE!</v>
      </c>
      <c r="J216" s="168"/>
      <c r="K216" s="168"/>
    </row>
    <row r="217" spans="1:11">
      <c r="A217" s="142" t="str">
        <f t="shared" si="45"/>
        <v/>
      </c>
      <c r="B217" s="138" t="str">
        <f t="shared" si="46"/>
        <v/>
      </c>
      <c r="C217" s="162" t="str">
        <f t="shared" si="47"/>
        <v/>
      </c>
      <c r="D217" s="162" t="str">
        <f t="shared" si="48"/>
        <v/>
      </c>
      <c r="E217" s="162" t="str">
        <f t="shared" si="49"/>
        <v/>
      </c>
      <c r="F217" s="162" t="str">
        <f t="shared" si="50"/>
        <v/>
      </c>
      <c r="G217" s="162" t="str">
        <f t="shared" si="53"/>
        <v/>
      </c>
      <c r="H217" s="166">
        <f t="shared" si="51"/>
        <v>0</v>
      </c>
      <c r="I217" s="167" t="e">
        <f t="shared" si="52"/>
        <v>#VALUE!</v>
      </c>
      <c r="J217" s="168"/>
      <c r="K217" s="168"/>
    </row>
    <row r="218" spans="1:11">
      <c r="A218" s="142" t="str">
        <f t="shared" si="45"/>
        <v/>
      </c>
      <c r="B218" s="138" t="str">
        <f t="shared" si="46"/>
        <v/>
      </c>
      <c r="C218" s="162" t="str">
        <f t="shared" si="47"/>
        <v/>
      </c>
      <c r="D218" s="162" t="str">
        <f t="shared" si="48"/>
        <v/>
      </c>
      <c r="E218" s="162" t="str">
        <f t="shared" si="49"/>
        <v/>
      </c>
      <c r="F218" s="162" t="str">
        <f t="shared" si="50"/>
        <v/>
      </c>
      <c r="G218" s="162" t="str">
        <f t="shared" si="53"/>
        <v/>
      </c>
      <c r="H218" s="166">
        <f t="shared" si="51"/>
        <v>0</v>
      </c>
      <c r="I218" s="167" t="e">
        <f t="shared" si="52"/>
        <v>#VALUE!</v>
      </c>
      <c r="J218" s="168"/>
      <c r="K218" s="168"/>
    </row>
    <row r="219" spans="1:11">
      <c r="A219" s="143" t="str">
        <f t="shared" si="45"/>
        <v/>
      </c>
      <c r="B219" s="139" t="str">
        <f t="shared" si="46"/>
        <v/>
      </c>
      <c r="C219" s="165" t="str">
        <f t="shared" si="47"/>
        <v/>
      </c>
      <c r="D219" s="165" t="str">
        <f t="shared" si="48"/>
        <v/>
      </c>
      <c r="E219" s="165" t="str">
        <f t="shared" si="49"/>
        <v/>
      </c>
      <c r="F219" s="165" t="str">
        <f t="shared" si="50"/>
        <v/>
      </c>
      <c r="G219" s="165" t="str">
        <f t="shared" si="53"/>
        <v/>
      </c>
      <c r="H219" s="166">
        <f t="shared" si="51"/>
        <v>0</v>
      </c>
      <c r="I219" s="167" t="e">
        <f t="shared" si="52"/>
        <v>#VALUE!</v>
      </c>
      <c r="J219" s="168"/>
      <c r="K219" s="168"/>
    </row>
    <row r="220" spans="1:11">
      <c r="A220" s="142" t="str">
        <f t="shared" si="45"/>
        <v/>
      </c>
      <c r="B220" s="138" t="str">
        <f t="shared" si="46"/>
        <v/>
      </c>
      <c r="C220" s="162" t="str">
        <f t="shared" si="47"/>
        <v/>
      </c>
      <c r="D220" s="162" t="str">
        <f t="shared" si="48"/>
        <v/>
      </c>
      <c r="E220" s="162" t="str">
        <f t="shared" si="49"/>
        <v/>
      </c>
      <c r="F220" s="162" t="str">
        <f t="shared" si="50"/>
        <v/>
      </c>
      <c r="G220" s="162" t="str">
        <f t="shared" si="53"/>
        <v/>
      </c>
      <c r="H220" s="166">
        <f t="shared" si="51"/>
        <v>0</v>
      </c>
      <c r="I220" s="167" t="e">
        <f t="shared" si="52"/>
        <v>#VALUE!</v>
      </c>
      <c r="J220" s="168"/>
      <c r="K220" s="168"/>
    </row>
    <row r="221" spans="1:11">
      <c r="A221" s="142" t="str">
        <f t="shared" si="45"/>
        <v/>
      </c>
      <c r="B221" s="138" t="str">
        <f t="shared" si="46"/>
        <v/>
      </c>
      <c r="C221" s="162" t="str">
        <f t="shared" si="47"/>
        <v/>
      </c>
      <c r="D221" s="162" t="str">
        <f t="shared" si="48"/>
        <v/>
      </c>
      <c r="E221" s="162" t="str">
        <f t="shared" si="49"/>
        <v/>
      </c>
      <c r="F221" s="162" t="str">
        <f t="shared" si="50"/>
        <v/>
      </c>
      <c r="G221" s="162" t="str">
        <f t="shared" si="53"/>
        <v/>
      </c>
      <c r="H221" s="166">
        <f t="shared" si="51"/>
        <v>0</v>
      </c>
      <c r="I221" s="167" t="e">
        <f t="shared" si="52"/>
        <v>#VALUE!</v>
      </c>
      <c r="J221" s="168"/>
      <c r="K221" s="168"/>
    </row>
    <row r="222" spans="1:11">
      <c r="A222" s="143" t="str">
        <f t="shared" si="45"/>
        <v/>
      </c>
      <c r="B222" s="139" t="str">
        <f t="shared" si="46"/>
        <v/>
      </c>
      <c r="C222" s="165" t="str">
        <f t="shared" si="47"/>
        <v/>
      </c>
      <c r="D222" s="165" t="str">
        <f t="shared" si="48"/>
        <v/>
      </c>
      <c r="E222" s="165" t="str">
        <f t="shared" si="49"/>
        <v/>
      </c>
      <c r="F222" s="165" t="str">
        <f t="shared" si="50"/>
        <v/>
      </c>
      <c r="G222" s="165" t="str">
        <f t="shared" si="53"/>
        <v/>
      </c>
      <c r="H222" s="166">
        <f t="shared" si="51"/>
        <v>0</v>
      </c>
      <c r="I222" s="167" t="e">
        <f t="shared" si="52"/>
        <v>#VALUE!</v>
      </c>
      <c r="J222" s="168"/>
      <c r="K222" s="168"/>
    </row>
    <row r="223" spans="1:11">
      <c r="A223" s="142" t="str">
        <f t="shared" si="45"/>
        <v/>
      </c>
      <c r="B223" s="138" t="str">
        <f t="shared" si="46"/>
        <v/>
      </c>
      <c r="C223" s="162" t="str">
        <f t="shared" si="47"/>
        <v/>
      </c>
      <c r="D223" s="162" t="str">
        <f t="shared" si="48"/>
        <v/>
      </c>
      <c r="E223" s="162" t="str">
        <f t="shared" si="49"/>
        <v/>
      </c>
      <c r="F223" s="162" t="str">
        <f t="shared" si="50"/>
        <v/>
      </c>
      <c r="G223" s="162" t="str">
        <f t="shared" si="53"/>
        <v/>
      </c>
      <c r="H223" s="166">
        <f t="shared" si="51"/>
        <v>0</v>
      </c>
      <c r="I223" s="167" t="e">
        <f t="shared" si="52"/>
        <v>#VALUE!</v>
      </c>
      <c r="J223" s="168"/>
      <c r="K223" s="168"/>
    </row>
    <row r="224" spans="1:11">
      <c r="A224" s="142" t="str">
        <f t="shared" si="45"/>
        <v/>
      </c>
      <c r="B224" s="138" t="str">
        <f t="shared" si="46"/>
        <v/>
      </c>
      <c r="C224" s="162" t="str">
        <f t="shared" si="47"/>
        <v/>
      </c>
      <c r="D224" s="162" t="str">
        <f t="shared" si="48"/>
        <v/>
      </c>
      <c r="E224" s="162" t="str">
        <f t="shared" si="49"/>
        <v/>
      </c>
      <c r="F224" s="162" t="str">
        <f t="shared" si="50"/>
        <v/>
      </c>
      <c r="G224" s="162" t="str">
        <f t="shared" si="53"/>
        <v/>
      </c>
      <c r="H224" s="166">
        <f t="shared" si="51"/>
        <v>0</v>
      </c>
      <c r="I224" s="167" t="e">
        <f t="shared" si="52"/>
        <v>#VALUE!</v>
      </c>
      <c r="J224" s="168"/>
      <c r="K224" s="168"/>
    </row>
    <row r="225" spans="1:11">
      <c r="A225" s="143" t="str">
        <f t="shared" si="45"/>
        <v/>
      </c>
      <c r="B225" s="139" t="str">
        <f t="shared" si="46"/>
        <v/>
      </c>
      <c r="C225" s="165" t="str">
        <f t="shared" si="47"/>
        <v/>
      </c>
      <c r="D225" s="165" t="str">
        <f t="shared" si="48"/>
        <v/>
      </c>
      <c r="E225" s="165" t="str">
        <f t="shared" si="49"/>
        <v/>
      </c>
      <c r="F225" s="165" t="str">
        <f t="shared" si="50"/>
        <v/>
      </c>
      <c r="G225" s="165" t="str">
        <f t="shared" si="53"/>
        <v/>
      </c>
      <c r="H225" s="166">
        <f t="shared" si="51"/>
        <v>0</v>
      </c>
      <c r="I225" s="167" t="e">
        <f t="shared" si="52"/>
        <v>#VALUE!</v>
      </c>
      <c r="J225" s="168"/>
      <c r="K225" s="168"/>
    </row>
    <row r="226" spans="1:11">
      <c r="A226" s="142" t="str">
        <f t="shared" si="45"/>
        <v/>
      </c>
      <c r="B226" s="138" t="str">
        <f t="shared" si="46"/>
        <v/>
      </c>
      <c r="C226" s="162" t="str">
        <f t="shared" si="47"/>
        <v/>
      </c>
      <c r="D226" s="162" t="str">
        <f t="shared" si="48"/>
        <v/>
      </c>
      <c r="E226" s="162" t="str">
        <f t="shared" si="49"/>
        <v/>
      </c>
      <c r="F226" s="162" t="str">
        <f t="shared" si="50"/>
        <v/>
      </c>
      <c r="G226" s="162" t="str">
        <f t="shared" si="53"/>
        <v/>
      </c>
      <c r="H226" s="166">
        <f t="shared" si="51"/>
        <v>0</v>
      </c>
      <c r="I226" s="167" t="e">
        <f t="shared" si="52"/>
        <v>#VALUE!</v>
      </c>
      <c r="J226" s="168"/>
      <c r="K226" s="168"/>
    </row>
    <row r="227" spans="1:11">
      <c r="A227" s="142" t="str">
        <f t="shared" si="45"/>
        <v/>
      </c>
      <c r="B227" s="138" t="str">
        <f t="shared" si="46"/>
        <v/>
      </c>
      <c r="C227" s="162" t="str">
        <f t="shared" si="47"/>
        <v/>
      </c>
      <c r="D227" s="162" t="str">
        <f t="shared" si="48"/>
        <v/>
      </c>
      <c r="E227" s="162" t="str">
        <f t="shared" si="49"/>
        <v/>
      </c>
      <c r="F227" s="162" t="str">
        <f t="shared" si="50"/>
        <v/>
      </c>
      <c r="G227" s="162" t="str">
        <f t="shared" si="53"/>
        <v/>
      </c>
      <c r="H227" s="166">
        <f t="shared" si="51"/>
        <v>0</v>
      </c>
      <c r="I227" s="167" t="e">
        <f t="shared" si="52"/>
        <v>#VALUE!</v>
      </c>
      <c r="J227" s="168"/>
      <c r="K227" s="168"/>
    </row>
    <row r="228" spans="1:11">
      <c r="A228" s="143" t="str">
        <f t="shared" si="45"/>
        <v/>
      </c>
      <c r="B228" s="139" t="str">
        <f t="shared" si="46"/>
        <v/>
      </c>
      <c r="C228" s="165" t="str">
        <f t="shared" si="47"/>
        <v/>
      </c>
      <c r="D228" s="165" t="str">
        <f t="shared" si="48"/>
        <v/>
      </c>
      <c r="E228" s="165" t="str">
        <f t="shared" si="49"/>
        <v/>
      </c>
      <c r="F228" s="165" t="str">
        <f t="shared" si="50"/>
        <v/>
      </c>
      <c r="G228" s="165" t="str">
        <f t="shared" si="53"/>
        <v/>
      </c>
      <c r="H228" s="166">
        <f t="shared" si="51"/>
        <v>0</v>
      </c>
      <c r="I228" s="167" t="e">
        <f t="shared" si="52"/>
        <v>#VALUE!</v>
      </c>
      <c r="J228" s="168"/>
      <c r="K228" s="168"/>
    </row>
    <row r="229" spans="1:11">
      <c r="A229" s="142" t="str">
        <f t="shared" si="45"/>
        <v/>
      </c>
      <c r="B229" s="138" t="str">
        <f t="shared" si="46"/>
        <v/>
      </c>
      <c r="C229" s="162" t="str">
        <f t="shared" si="47"/>
        <v/>
      </c>
      <c r="D229" s="162" t="str">
        <f t="shared" si="48"/>
        <v/>
      </c>
      <c r="E229" s="162" t="str">
        <f t="shared" si="49"/>
        <v/>
      </c>
      <c r="F229" s="162" t="str">
        <f t="shared" si="50"/>
        <v/>
      </c>
      <c r="G229" s="162" t="str">
        <f t="shared" si="53"/>
        <v/>
      </c>
      <c r="H229" s="166">
        <f t="shared" si="51"/>
        <v>0</v>
      </c>
      <c r="I229" s="167" t="e">
        <f t="shared" si="52"/>
        <v>#VALUE!</v>
      </c>
      <c r="J229" s="168"/>
      <c r="K229" s="168"/>
    </row>
    <row r="230" spans="1:11">
      <c r="A230" s="142" t="str">
        <f t="shared" si="45"/>
        <v/>
      </c>
      <c r="B230" s="138" t="str">
        <f t="shared" si="46"/>
        <v/>
      </c>
      <c r="C230" s="162" t="str">
        <f t="shared" si="47"/>
        <v/>
      </c>
      <c r="D230" s="162" t="str">
        <f t="shared" si="48"/>
        <v/>
      </c>
      <c r="E230" s="162" t="str">
        <f t="shared" si="49"/>
        <v/>
      </c>
      <c r="F230" s="162" t="str">
        <f t="shared" si="50"/>
        <v/>
      </c>
      <c r="G230" s="162" t="str">
        <f t="shared" si="53"/>
        <v/>
      </c>
      <c r="H230" s="166">
        <f t="shared" si="51"/>
        <v>0</v>
      </c>
      <c r="I230" s="167" t="e">
        <f t="shared" si="52"/>
        <v>#VALUE!</v>
      </c>
      <c r="J230" s="168"/>
      <c r="K230" s="168"/>
    </row>
    <row r="231" spans="1:11">
      <c r="A231" s="143" t="str">
        <f t="shared" si="45"/>
        <v/>
      </c>
      <c r="B231" s="139" t="str">
        <f t="shared" si="46"/>
        <v/>
      </c>
      <c r="C231" s="165" t="str">
        <f t="shared" si="47"/>
        <v/>
      </c>
      <c r="D231" s="165" t="str">
        <f t="shared" si="48"/>
        <v/>
      </c>
      <c r="E231" s="165" t="str">
        <f t="shared" si="49"/>
        <v/>
      </c>
      <c r="F231" s="165" t="str">
        <f t="shared" si="50"/>
        <v/>
      </c>
      <c r="G231" s="165" t="str">
        <f t="shared" si="53"/>
        <v/>
      </c>
      <c r="H231" s="166">
        <f t="shared" si="51"/>
        <v>0</v>
      </c>
      <c r="I231" s="167" t="e">
        <f t="shared" si="52"/>
        <v>#VALUE!</v>
      </c>
      <c r="J231" s="168"/>
      <c r="K231" s="168"/>
    </row>
    <row r="232" spans="1:11">
      <c r="A232" s="142" t="str">
        <f t="shared" si="45"/>
        <v/>
      </c>
      <c r="B232" s="138" t="str">
        <f t="shared" si="46"/>
        <v/>
      </c>
      <c r="C232" s="162" t="str">
        <f t="shared" si="47"/>
        <v/>
      </c>
      <c r="D232" s="162" t="str">
        <f t="shared" si="48"/>
        <v/>
      </c>
      <c r="E232" s="162" t="str">
        <f t="shared" si="49"/>
        <v/>
      </c>
      <c r="F232" s="162" t="str">
        <f t="shared" si="50"/>
        <v/>
      </c>
      <c r="G232" s="162" t="str">
        <f t="shared" si="53"/>
        <v/>
      </c>
      <c r="H232" s="166">
        <f t="shared" si="51"/>
        <v>0</v>
      </c>
      <c r="I232" s="167" t="e">
        <f t="shared" si="52"/>
        <v>#VALUE!</v>
      </c>
      <c r="J232" s="168"/>
      <c r="K232" s="168"/>
    </row>
    <row r="233" spans="1:11">
      <c r="A233" s="142" t="str">
        <f t="shared" si="45"/>
        <v/>
      </c>
      <c r="B233" s="138" t="str">
        <f t="shared" si="46"/>
        <v/>
      </c>
      <c r="C233" s="162" t="str">
        <f t="shared" si="47"/>
        <v/>
      </c>
      <c r="D233" s="162" t="str">
        <f t="shared" si="48"/>
        <v/>
      </c>
      <c r="E233" s="162" t="str">
        <f t="shared" si="49"/>
        <v/>
      </c>
      <c r="F233" s="162" t="str">
        <f t="shared" si="50"/>
        <v/>
      </c>
      <c r="G233" s="162" t="str">
        <f t="shared" si="53"/>
        <v/>
      </c>
      <c r="H233" s="166">
        <f t="shared" si="51"/>
        <v>0</v>
      </c>
      <c r="I233" s="167" t="e">
        <f t="shared" si="52"/>
        <v>#VALUE!</v>
      </c>
      <c r="J233" s="168"/>
      <c r="K233" s="168"/>
    </row>
    <row r="234" spans="1:11">
      <c r="A234" s="143" t="str">
        <f t="shared" ref="A234:A266" si="54">payment.Num</f>
        <v/>
      </c>
      <c r="B234" s="139" t="str">
        <f t="shared" ref="B234:B266" si="55">date</f>
        <v/>
      </c>
      <c r="C234" s="165" t="str">
        <f t="shared" ref="C234:C266" si="56">Beg.Bal</f>
        <v/>
      </c>
      <c r="D234" s="165" t="str">
        <f t="shared" ref="D234:D266" si="57">Interest</f>
        <v/>
      </c>
      <c r="E234" s="165" t="str">
        <f t="shared" ref="E234:E266" si="58">Principal</f>
        <v/>
      </c>
      <c r="F234" s="165" t="str">
        <f t="shared" ref="F234:F266" si="59">Ending.Balance</f>
        <v/>
      </c>
      <c r="G234" s="165" t="str">
        <f t="shared" si="53"/>
        <v/>
      </c>
      <c r="H234" s="166">
        <f t="shared" si="51"/>
        <v>0</v>
      </c>
      <c r="I234" s="167" t="e">
        <f t="shared" si="52"/>
        <v>#VALUE!</v>
      </c>
      <c r="J234" s="168"/>
      <c r="K234" s="168"/>
    </row>
    <row r="235" spans="1:11">
      <c r="A235" s="142" t="str">
        <f t="shared" si="54"/>
        <v/>
      </c>
      <c r="B235" s="138" t="str">
        <f t="shared" si="55"/>
        <v/>
      </c>
      <c r="C235" s="162" t="str">
        <f t="shared" si="56"/>
        <v/>
      </c>
      <c r="D235" s="162" t="str">
        <f t="shared" si="57"/>
        <v/>
      </c>
      <c r="E235" s="162" t="str">
        <f t="shared" si="58"/>
        <v/>
      </c>
      <c r="F235" s="162" t="str">
        <f t="shared" si="59"/>
        <v/>
      </c>
      <c r="G235" s="162" t="str">
        <f t="shared" si="53"/>
        <v/>
      </c>
      <c r="H235" s="166">
        <f t="shared" si="51"/>
        <v>0</v>
      </c>
      <c r="I235" s="167" t="e">
        <f t="shared" si="52"/>
        <v>#VALUE!</v>
      </c>
      <c r="J235" s="168"/>
      <c r="K235" s="168"/>
    </row>
    <row r="236" spans="1:11">
      <c r="A236" s="142" t="str">
        <f t="shared" si="54"/>
        <v/>
      </c>
      <c r="B236" s="138" t="str">
        <f t="shared" si="55"/>
        <v/>
      </c>
      <c r="C236" s="162" t="str">
        <f t="shared" si="56"/>
        <v/>
      </c>
      <c r="D236" s="162" t="str">
        <f t="shared" si="57"/>
        <v/>
      </c>
      <c r="E236" s="162" t="str">
        <f t="shared" si="58"/>
        <v/>
      </c>
      <c r="F236" s="162" t="str">
        <f t="shared" si="59"/>
        <v/>
      </c>
      <c r="G236" s="162" t="str">
        <f t="shared" si="53"/>
        <v/>
      </c>
      <c r="H236" s="166">
        <f t="shared" si="51"/>
        <v>0</v>
      </c>
      <c r="I236" s="167" t="e">
        <f t="shared" si="52"/>
        <v>#VALUE!</v>
      </c>
      <c r="J236" s="168"/>
      <c r="K236" s="168"/>
    </row>
    <row r="237" spans="1:11">
      <c r="A237" s="143" t="str">
        <f t="shared" si="54"/>
        <v/>
      </c>
      <c r="B237" s="139" t="str">
        <f t="shared" si="55"/>
        <v/>
      </c>
      <c r="C237" s="165" t="str">
        <f t="shared" si="56"/>
        <v/>
      </c>
      <c r="D237" s="165" t="str">
        <f t="shared" si="57"/>
        <v/>
      </c>
      <c r="E237" s="165" t="str">
        <f t="shared" si="58"/>
        <v/>
      </c>
      <c r="F237" s="165" t="str">
        <f t="shared" si="59"/>
        <v/>
      </c>
      <c r="G237" s="165" t="str">
        <f t="shared" si="53"/>
        <v/>
      </c>
      <c r="H237" s="166">
        <f t="shared" si="51"/>
        <v>0</v>
      </c>
      <c r="I237" s="167" t="e">
        <f t="shared" si="52"/>
        <v>#VALUE!</v>
      </c>
      <c r="J237" s="168"/>
      <c r="K237" s="168"/>
    </row>
    <row r="238" spans="1:11">
      <c r="A238" s="142" t="str">
        <f t="shared" si="54"/>
        <v/>
      </c>
      <c r="B238" s="138" t="str">
        <f t="shared" si="55"/>
        <v/>
      </c>
      <c r="C238" s="162" t="str">
        <f t="shared" si="56"/>
        <v/>
      </c>
      <c r="D238" s="162" t="str">
        <f t="shared" si="57"/>
        <v/>
      </c>
      <c r="E238" s="162" t="str">
        <f t="shared" si="58"/>
        <v/>
      </c>
      <c r="F238" s="162" t="str">
        <f t="shared" si="59"/>
        <v/>
      </c>
      <c r="G238" s="162" t="str">
        <f t="shared" si="53"/>
        <v/>
      </c>
      <c r="H238" s="166">
        <f t="shared" si="51"/>
        <v>0</v>
      </c>
      <c r="I238" s="167" t="e">
        <f t="shared" si="52"/>
        <v>#VALUE!</v>
      </c>
      <c r="J238" s="168"/>
      <c r="K238" s="168"/>
    </row>
    <row r="239" spans="1:11">
      <c r="A239" s="142" t="str">
        <f t="shared" si="54"/>
        <v/>
      </c>
      <c r="B239" s="138" t="str">
        <f t="shared" si="55"/>
        <v/>
      </c>
      <c r="C239" s="162" t="str">
        <f t="shared" si="56"/>
        <v/>
      </c>
      <c r="D239" s="162" t="str">
        <f t="shared" si="57"/>
        <v/>
      </c>
      <c r="E239" s="162" t="str">
        <f t="shared" si="58"/>
        <v/>
      </c>
      <c r="F239" s="162" t="str">
        <f t="shared" si="59"/>
        <v/>
      </c>
      <c r="G239" s="162" t="str">
        <f t="shared" si="53"/>
        <v/>
      </c>
      <c r="H239" s="166">
        <f t="shared" si="51"/>
        <v>0</v>
      </c>
      <c r="I239" s="167" t="e">
        <f t="shared" si="52"/>
        <v>#VALUE!</v>
      </c>
      <c r="J239" s="168"/>
      <c r="K239" s="168"/>
    </row>
    <row r="240" spans="1:11">
      <c r="A240" s="143" t="str">
        <f t="shared" si="54"/>
        <v/>
      </c>
      <c r="B240" s="139" t="str">
        <f t="shared" si="55"/>
        <v/>
      </c>
      <c r="C240" s="165" t="str">
        <f t="shared" si="56"/>
        <v/>
      </c>
      <c r="D240" s="165" t="str">
        <f t="shared" si="57"/>
        <v/>
      </c>
      <c r="E240" s="165" t="str">
        <f t="shared" si="58"/>
        <v/>
      </c>
      <c r="F240" s="165" t="str">
        <f t="shared" si="59"/>
        <v/>
      </c>
      <c r="G240" s="165" t="str">
        <f t="shared" si="53"/>
        <v/>
      </c>
      <c r="H240" s="166">
        <f t="shared" si="51"/>
        <v>0</v>
      </c>
      <c r="I240" s="167" t="e">
        <f t="shared" si="52"/>
        <v>#VALUE!</v>
      </c>
      <c r="J240" s="168"/>
      <c r="K240" s="168"/>
    </row>
    <row r="241" spans="1:11">
      <c r="A241" s="142" t="str">
        <f t="shared" si="54"/>
        <v/>
      </c>
      <c r="B241" s="138" t="str">
        <f t="shared" si="55"/>
        <v/>
      </c>
      <c r="C241" s="162" t="str">
        <f t="shared" si="56"/>
        <v/>
      </c>
      <c r="D241" s="162" t="str">
        <f t="shared" si="57"/>
        <v/>
      </c>
      <c r="E241" s="162" t="str">
        <f t="shared" si="58"/>
        <v/>
      </c>
      <c r="F241" s="162" t="str">
        <f t="shared" si="59"/>
        <v/>
      </c>
      <c r="G241" s="162" t="str">
        <f t="shared" si="53"/>
        <v/>
      </c>
      <c r="H241" s="166">
        <f t="shared" si="51"/>
        <v>0</v>
      </c>
      <c r="I241" s="167" t="e">
        <f t="shared" si="52"/>
        <v>#VALUE!</v>
      </c>
      <c r="J241" s="168"/>
      <c r="K241" s="168"/>
    </row>
    <row r="242" spans="1:11">
      <c r="A242" s="142" t="str">
        <f t="shared" si="54"/>
        <v/>
      </c>
      <c r="B242" s="138" t="str">
        <f t="shared" si="55"/>
        <v/>
      </c>
      <c r="C242" s="162" t="str">
        <f t="shared" si="56"/>
        <v/>
      </c>
      <c r="D242" s="162" t="str">
        <f t="shared" si="57"/>
        <v/>
      </c>
      <c r="E242" s="162" t="str">
        <f t="shared" si="58"/>
        <v/>
      </c>
      <c r="F242" s="162" t="str">
        <f t="shared" si="59"/>
        <v/>
      </c>
      <c r="G242" s="162" t="str">
        <f t="shared" si="53"/>
        <v/>
      </c>
      <c r="H242" s="166">
        <f t="shared" si="51"/>
        <v>0</v>
      </c>
      <c r="I242" s="167" t="e">
        <f t="shared" si="52"/>
        <v>#VALUE!</v>
      </c>
      <c r="J242" s="168"/>
      <c r="K242" s="168"/>
    </row>
    <row r="243" spans="1:11">
      <c r="A243" s="143" t="str">
        <f t="shared" si="54"/>
        <v/>
      </c>
      <c r="B243" s="139" t="str">
        <f t="shared" si="55"/>
        <v/>
      </c>
      <c r="C243" s="165" t="str">
        <f t="shared" si="56"/>
        <v/>
      </c>
      <c r="D243" s="165" t="str">
        <f t="shared" si="57"/>
        <v/>
      </c>
      <c r="E243" s="165" t="str">
        <f t="shared" si="58"/>
        <v/>
      </c>
      <c r="F243" s="165" t="str">
        <f t="shared" si="59"/>
        <v/>
      </c>
      <c r="G243" s="165" t="str">
        <f t="shared" si="53"/>
        <v/>
      </c>
      <c r="H243" s="166">
        <f t="shared" si="51"/>
        <v>0</v>
      </c>
      <c r="I243" s="167" t="e">
        <f t="shared" si="52"/>
        <v>#VALUE!</v>
      </c>
      <c r="J243" s="168"/>
      <c r="K243" s="168"/>
    </row>
    <row r="244" spans="1:11">
      <c r="A244" s="142" t="str">
        <f t="shared" si="54"/>
        <v/>
      </c>
      <c r="B244" s="138" t="str">
        <f t="shared" si="55"/>
        <v/>
      </c>
      <c r="C244" s="162" t="str">
        <f t="shared" si="56"/>
        <v/>
      </c>
      <c r="D244" s="162" t="str">
        <f t="shared" si="57"/>
        <v/>
      </c>
      <c r="E244" s="162" t="str">
        <f t="shared" si="58"/>
        <v/>
      </c>
      <c r="F244" s="162" t="str">
        <f t="shared" si="59"/>
        <v/>
      </c>
      <c r="G244" s="162" t="str">
        <f t="shared" si="53"/>
        <v/>
      </c>
      <c r="H244" s="166">
        <f t="shared" si="51"/>
        <v>0</v>
      </c>
      <c r="I244" s="167" t="e">
        <f t="shared" si="52"/>
        <v>#VALUE!</v>
      </c>
      <c r="J244" s="168"/>
      <c r="K244" s="168"/>
    </row>
    <row r="245" spans="1:11">
      <c r="A245" s="142" t="str">
        <f t="shared" si="54"/>
        <v/>
      </c>
      <c r="B245" s="138" t="str">
        <f t="shared" si="55"/>
        <v/>
      </c>
      <c r="C245" s="162" t="str">
        <f t="shared" si="56"/>
        <v/>
      </c>
      <c r="D245" s="162" t="str">
        <f t="shared" si="57"/>
        <v/>
      </c>
      <c r="E245" s="162" t="str">
        <f t="shared" si="58"/>
        <v/>
      </c>
      <c r="F245" s="162" t="str">
        <f t="shared" si="59"/>
        <v/>
      </c>
      <c r="G245" s="162" t="str">
        <f t="shared" si="53"/>
        <v/>
      </c>
      <c r="H245" s="166">
        <f t="shared" si="51"/>
        <v>0</v>
      </c>
      <c r="I245" s="167" t="e">
        <f t="shared" si="52"/>
        <v>#VALUE!</v>
      </c>
      <c r="J245" s="168"/>
      <c r="K245" s="168"/>
    </row>
    <row r="246" spans="1:11">
      <c r="A246" s="143" t="str">
        <f t="shared" si="54"/>
        <v/>
      </c>
      <c r="B246" s="139" t="str">
        <f t="shared" si="55"/>
        <v/>
      </c>
      <c r="C246" s="165" t="str">
        <f t="shared" si="56"/>
        <v/>
      </c>
      <c r="D246" s="165" t="str">
        <f t="shared" si="57"/>
        <v/>
      </c>
      <c r="E246" s="165" t="str">
        <f t="shared" si="58"/>
        <v/>
      </c>
      <c r="F246" s="165" t="str">
        <f t="shared" si="59"/>
        <v/>
      </c>
      <c r="G246" s="165" t="str">
        <f t="shared" si="53"/>
        <v/>
      </c>
      <c r="H246" s="166">
        <f t="shared" si="51"/>
        <v>0</v>
      </c>
      <c r="I246" s="167" t="e">
        <f t="shared" si="52"/>
        <v>#VALUE!</v>
      </c>
      <c r="J246" s="168"/>
      <c r="K246" s="168"/>
    </row>
    <row r="247" spans="1:11">
      <c r="A247" s="142" t="str">
        <f t="shared" si="54"/>
        <v/>
      </c>
      <c r="B247" s="138" t="str">
        <f t="shared" si="55"/>
        <v/>
      </c>
      <c r="C247" s="162" t="str">
        <f t="shared" si="56"/>
        <v/>
      </c>
      <c r="D247" s="162" t="str">
        <f t="shared" si="57"/>
        <v/>
      </c>
      <c r="E247" s="162" t="str">
        <f t="shared" si="58"/>
        <v/>
      </c>
      <c r="F247" s="162" t="str">
        <f t="shared" si="59"/>
        <v/>
      </c>
      <c r="G247" s="162" t="str">
        <f t="shared" si="53"/>
        <v/>
      </c>
      <c r="H247" s="166">
        <f t="shared" si="51"/>
        <v>0</v>
      </c>
      <c r="I247" s="167" t="e">
        <f t="shared" si="52"/>
        <v>#VALUE!</v>
      </c>
      <c r="J247" s="168"/>
      <c r="K247" s="168"/>
    </row>
    <row r="248" spans="1:11">
      <c r="A248" s="142" t="str">
        <f t="shared" si="54"/>
        <v/>
      </c>
      <c r="B248" s="138" t="str">
        <f t="shared" si="55"/>
        <v/>
      </c>
      <c r="C248" s="162" t="str">
        <f t="shared" si="56"/>
        <v/>
      </c>
      <c r="D248" s="162" t="str">
        <f t="shared" si="57"/>
        <v/>
      </c>
      <c r="E248" s="162" t="str">
        <f t="shared" si="58"/>
        <v/>
      </c>
      <c r="F248" s="162" t="str">
        <f t="shared" si="59"/>
        <v/>
      </c>
      <c r="G248" s="162" t="str">
        <f t="shared" si="53"/>
        <v/>
      </c>
      <c r="H248" s="166">
        <f t="shared" si="51"/>
        <v>0</v>
      </c>
      <c r="I248" s="167" t="e">
        <f t="shared" si="52"/>
        <v>#VALUE!</v>
      </c>
      <c r="J248" s="168"/>
      <c r="K248" s="168"/>
    </row>
    <row r="249" spans="1:11">
      <c r="A249" s="143" t="str">
        <f t="shared" si="54"/>
        <v/>
      </c>
      <c r="B249" s="139" t="str">
        <f t="shared" si="55"/>
        <v/>
      </c>
      <c r="C249" s="165" t="str">
        <f t="shared" si="56"/>
        <v/>
      </c>
      <c r="D249" s="165" t="str">
        <f t="shared" si="57"/>
        <v/>
      </c>
      <c r="E249" s="165" t="str">
        <f t="shared" si="58"/>
        <v/>
      </c>
      <c r="F249" s="165" t="str">
        <f t="shared" si="59"/>
        <v/>
      </c>
      <c r="G249" s="165" t="str">
        <f t="shared" si="53"/>
        <v/>
      </c>
      <c r="H249" s="166">
        <f t="shared" si="51"/>
        <v>0</v>
      </c>
      <c r="I249" s="167" t="e">
        <f t="shared" si="52"/>
        <v>#VALUE!</v>
      </c>
      <c r="J249" s="168"/>
      <c r="K249" s="168"/>
    </row>
    <row r="250" spans="1:11">
      <c r="A250" s="142" t="str">
        <f t="shared" si="54"/>
        <v/>
      </c>
      <c r="B250" s="138" t="str">
        <f t="shared" si="55"/>
        <v/>
      </c>
      <c r="C250" s="162" t="str">
        <f t="shared" si="56"/>
        <v/>
      </c>
      <c r="D250" s="162" t="str">
        <f t="shared" si="57"/>
        <v/>
      </c>
      <c r="E250" s="162" t="str">
        <f t="shared" si="58"/>
        <v/>
      </c>
      <c r="F250" s="162" t="str">
        <f t="shared" si="59"/>
        <v/>
      </c>
      <c r="G250" s="162" t="str">
        <f t="shared" si="53"/>
        <v/>
      </c>
      <c r="H250" s="166">
        <f t="shared" si="51"/>
        <v>0</v>
      </c>
      <c r="I250" s="167" t="e">
        <f t="shared" si="52"/>
        <v>#VALUE!</v>
      </c>
      <c r="J250" s="168"/>
      <c r="K250" s="168"/>
    </row>
    <row r="251" spans="1:11">
      <c r="A251" s="142" t="str">
        <f t="shared" si="54"/>
        <v/>
      </c>
      <c r="B251" s="138" t="str">
        <f t="shared" si="55"/>
        <v/>
      </c>
      <c r="C251" s="162" t="str">
        <f t="shared" si="56"/>
        <v/>
      </c>
      <c r="D251" s="162" t="str">
        <f t="shared" si="57"/>
        <v/>
      </c>
      <c r="E251" s="162" t="str">
        <f t="shared" si="58"/>
        <v/>
      </c>
      <c r="F251" s="162" t="str">
        <f t="shared" si="59"/>
        <v/>
      </c>
      <c r="G251" s="162" t="str">
        <f t="shared" si="53"/>
        <v/>
      </c>
      <c r="H251" s="166">
        <f t="shared" si="51"/>
        <v>0</v>
      </c>
      <c r="I251" s="167" t="e">
        <f t="shared" si="52"/>
        <v>#VALUE!</v>
      </c>
      <c r="J251" s="168"/>
      <c r="K251" s="168"/>
    </row>
    <row r="252" spans="1:11">
      <c r="A252" s="143" t="str">
        <f t="shared" si="54"/>
        <v/>
      </c>
      <c r="B252" s="139" t="str">
        <f t="shared" si="55"/>
        <v/>
      </c>
      <c r="C252" s="165" t="str">
        <f t="shared" si="56"/>
        <v/>
      </c>
      <c r="D252" s="165" t="str">
        <f t="shared" si="57"/>
        <v/>
      </c>
      <c r="E252" s="165" t="str">
        <f t="shared" si="58"/>
        <v/>
      </c>
      <c r="F252" s="165" t="str">
        <f t="shared" si="59"/>
        <v/>
      </c>
      <c r="G252" s="165" t="str">
        <f t="shared" si="53"/>
        <v/>
      </c>
      <c r="H252" s="166">
        <f t="shared" si="51"/>
        <v>0</v>
      </c>
      <c r="I252" s="167" t="e">
        <f t="shared" si="52"/>
        <v>#VALUE!</v>
      </c>
      <c r="J252" s="168"/>
      <c r="K252" s="168"/>
    </row>
    <row r="253" spans="1:11">
      <c r="A253" s="142" t="str">
        <f t="shared" si="54"/>
        <v/>
      </c>
      <c r="B253" s="138" t="str">
        <f t="shared" si="55"/>
        <v/>
      </c>
      <c r="C253" s="162" t="str">
        <f t="shared" si="56"/>
        <v/>
      </c>
      <c r="D253" s="162" t="str">
        <f t="shared" si="57"/>
        <v/>
      </c>
      <c r="E253" s="162" t="str">
        <f t="shared" si="58"/>
        <v/>
      </c>
      <c r="F253" s="162" t="str">
        <f t="shared" si="59"/>
        <v/>
      </c>
      <c r="G253" s="162" t="str">
        <f t="shared" si="53"/>
        <v/>
      </c>
      <c r="H253" s="166">
        <f t="shared" si="51"/>
        <v>0</v>
      </c>
      <c r="I253" s="167" t="e">
        <f t="shared" si="52"/>
        <v>#VALUE!</v>
      </c>
      <c r="J253" s="168"/>
      <c r="K253" s="168"/>
    </row>
    <row r="254" spans="1:11">
      <c r="A254" s="142" t="str">
        <f t="shared" si="54"/>
        <v/>
      </c>
      <c r="B254" s="138" t="str">
        <f t="shared" si="55"/>
        <v/>
      </c>
      <c r="C254" s="162" t="str">
        <f t="shared" si="56"/>
        <v/>
      </c>
      <c r="D254" s="162" t="str">
        <f t="shared" si="57"/>
        <v/>
      </c>
      <c r="E254" s="162" t="str">
        <f t="shared" si="58"/>
        <v/>
      </c>
      <c r="F254" s="162" t="str">
        <f t="shared" si="59"/>
        <v/>
      </c>
      <c r="G254" s="162" t="str">
        <f t="shared" si="53"/>
        <v/>
      </c>
      <c r="H254" s="166">
        <f t="shared" si="51"/>
        <v>0</v>
      </c>
      <c r="I254" s="167" t="e">
        <f t="shared" si="52"/>
        <v>#VALUE!</v>
      </c>
      <c r="J254" s="168"/>
      <c r="K254" s="168"/>
    </row>
    <row r="255" spans="1:11">
      <c r="A255" s="143" t="str">
        <f t="shared" si="54"/>
        <v/>
      </c>
      <c r="B255" s="139" t="str">
        <f t="shared" si="55"/>
        <v/>
      </c>
      <c r="C255" s="165" t="str">
        <f t="shared" si="56"/>
        <v/>
      </c>
      <c r="D255" s="165" t="str">
        <f t="shared" si="57"/>
        <v/>
      </c>
      <c r="E255" s="165" t="str">
        <f t="shared" si="58"/>
        <v/>
      </c>
      <c r="F255" s="165" t="str">
        <f t="shared" si="59"/>
        <v/>
      </c>
      <c r="G255" s="165" t="str">
        <f t="shared" si="53"/>
        <v/>
      </c>
      <c r="H255" s="166">
        <f t="shared" si="51"/>
        <v>0</v>
      </c>
      <c r="I255" s="167" t="e">
        <f t="shared" si="52"/>
        <v>#VALUE!</v>
      </c>
      <c r="J255" s="168"/>
      <c r="K255" s="168"/>
    </row>
    <row r="256" spans="1:11">
      <c r="A256" s="142" t="str">
        <f t="shared" si="54"/>
        <v/>
      </c>
      <c r="B256" s="138" t="str">
        <f t="shared" si="55"/>
        <v/>
      </c>
      <c r="C256" s="162" t="str">
        <f t="shared" si="56"/>
        <v/>
      </c>
      <c r="D256" s="162" t="str">
        <f t="shared" si="57"/>
        <v/>
      </c>
      <c r="E256" s="162" t="str">
        <f t="shared" si="58"/>
        <v/>
      </c>
      <c r="F256" s="162" t="str">
        <f t="shared" si="59"/>
        <v/>
      </c>
      <c r="G256" s="162" t="str">
        <f t="shared" si="53"/>
        <v/>
      </c>
      <c r="H256" s="166">
        <f t="shared" si="51"/>
        <v>0</v>
      </c>
      <c r="I256" s="167" t="e">
        <f t="shared" si="52"/>
        <v>#VALUE!</v>
      </c>
      <c r="J256" s="168"/>
      <c r="K256" s="168"/>
    </row>
    <row r="257" spans="1:11">
      <c r="A257" s="142" t="str">
        <f t="shared" si="54"/>
        <v/>
      </c>
      <c r="B257" s="138" t="str">
        <f t="shared" si="55"/>
        <v/>
      </c>
      <c r="C257" s="162" t="str">
        <f t="shared" si="56"/>
        <v/>
      </c>
      <c r="D257" s="162" t="str">
        <f t="shared" si="57"/>
        <v/>
      </c>
      <c r="E257" s="162" t="str">
        <f t="shared" si="58"/>
        <v/>
      </c>
      <c r="F257" s="162" t="str">
        <f t="shared" si="59"/>
        <v/>
      </c>
      <c r="G257" s="162" t="str">
        <f t="shared" si="53"/>
        <v/>
      </c>
      <c r="H257" s="166">
        <f t="shared" si="51"/>
        <v>0</v>
      </c>
      <c r="I257" s="167" t="e">
        <f t="shared" si="52"/>
        <v>#VALUE!</v>
      </c>
      <c r="J257" s="168"/>
      <c r="K257" s="168"/>
    </row>
    <row r="258" spans="1:11">
      <c r="A258" s="143" t="str">
        <f t="shared" si="54"/>
        <v/>
      </c>
      <c r="B258" s="139" t="str">
        <f t="shared" si="55"/>
        <v/>
      </c>
      <c r="C258" s="165" t="str">
        <f t="shared" si="56"/>
        <v/>
      </c>
      <c r="D258" s="165" t="str">
        <f t="shared" si="57"/>
        <v/>
      </c>
      <c r="E258" s="165" t="str">
        <f t="shared" si="58"/>
        <v/>
      </c>
      <c r="F258" s="165" t="str">
        <f t="shared" si="59"/>
        <v/>
      </c>
      <c r="G258" s="165" t="str">
        <f t="shared" si="53"/>
        <v/>
      </c>
      <c r="H258" s="166">
        <f t="shared" si="51"/>
        <v>0</v>
      </c>
      <c r="I258" s="167" t="e">
        <f t="shared" si="52"/>
        <v>#VALUE!</v>
      </c>
      <c r="J258" s="168"/>
      <c r="K258" s="168"/>
    </row>
    <row r="259" spans="1:11">
      <c r="A259" s="142" t="str">
        <f t="shared" si="54"/>
        <v/>
      </c>
      <c r="B259" s="138" t="str">
        <f t="shared" si="55"/>
        <v/>
      </c>
      <c r="C259" s="162" t="str">
        <f t="shared" si="56"/>
        <v/>
      </c>
      <c r="D259" s="162" t="str">
        <f t="shared" si="57"/>
        <v/>
      </c>
      <c r="E259" s="162" t="str">
        <f t="shared" si="58"/>
        <v/>
      </c>
      <c r="F259" s="162" t="str">
        <f t="shared" si="59"/>
        <v/>
      </c>
      <c r="G259" s="162" t="str">
        <f t="shared" si="53"/>
        <v/>
      </c>
      <c r="H259" s="166">
        <f t="shared" si="51"/>
        <v>0</v>
      </c>
      <c r="I259" s="167" t="e">
        <f t="shared" si="52"/>
        <v>#VALUE!</v>
      </c>
      <c r="J259" s="168"/>
      <c r="K259" s="168"/>
    </row>
    <row r="260" spans="1:11">
      <c r="A260" s="142" t="str">
        <f t="shared" si="54"/>
        <v/>
      </c>
      <c r="B260" s="138" t="str">
        <f t="shared" si="55"/>
        <v/>
      </c>
      <c r="C260" s="162" t="str">
        <f t="shared" si="56"/>
        <v/>
      </c>
      <c r="D260" s="162" t="str">
        <f t="shared" si="57"/>
        <v/>
      </c>
      <c r="E260" s="162" t="str">
        <f t="shared" si="58"/>
        <v/>
      </c>
      <c r="F260" s="162" t="str">
        <f t="shared" si="59"/>
        <v/>
      </c>
      <c r="G260" s="162" t="str">
        <f t="shared" si="53"/>
        <v/>
      </c>
      <c r="H260" s="166">
        <f t="shared" si="51"/>
        <v>0</v>
      </c>
      <c r="I260" s="167" t="e">
        <f t="shared" si="52"/>
        <v>#VALUE!</v>
      </c>
      <c r="J260" s="168"/>
      <c r="K260" s="168"/>
    </row>
    <row r="261" spans="1:11">
      <c r="A261" s="143" t="str">
        <f t="shared" si="54"/>
        <v/>
      </c>
      <c r="B261" s="139" t="str">
        <f t="shared" si="55"/>
        <v/>
      </c>
      <c r="C261" s="165" t="str">
        <f t="shared" si="56"/>
        <v/>
      </c>
      <c r="D261" s="165" t="str">
        <f t="shared" si="57"/>
        <v/>
      </c>
      <c r="E261" s="165" t="str">
        <f t="shared" si="58"/>
        <v/>
      </c>
      <c r="F261" s="165" t="str">
        <f t="shared" si="59"/>
        <v/>
      </c>
      <c r="G261" s="165" t="str">
        <f t="shared" si="53"/>
        <v/>
      </c>
      <c r="H261" s="166">
        <f t="shared" si="51"/>
        <v>0</v>
      </c>
      <c r="I261" s="167" t="e">
        <f t="shared" si="52"/>
        <v>#VALUE!</v>
      </c>
      <c r="J261" s="168"/>
      <c r="K261" s="168"/>
    </row>
    <row r="262" spans="1:11">
      <c r="A262" s="142" t="str">
        <f t="shared" si="54"/>
        <v/>
      </c>
      <c r="B262" s="138" t="str">
        <f t="shared" si="55"/>
        <v/>
      </c>
      <c r="C262" s="162" t="str">
        <f t="shared" si="56"/>
        <v/>
      </c>
      <c r="D262" s="162" t="str">
        <f t="shared" si="57"/>
        <v/>
      </c>
      <c r="E262" s="162" t="str">
        <f t="shared" si="58"/>
        <v/>
      </c>
      <c r="F262" s="162" t="str">
        <f t="shared" si="59"/>
        <v/>
      </c>
      <c r="G262" s="162" t="str">
        <f t="shared" si="53"/>
        <v/>
      </c>
      <c r="H262" s="166">
        <f t="shared" si="51"/>
        <v>0</v>
      </c>
      <c r="I262" s="167" t="e">
        <f t="shared" si="52"/>
        <v>#VALUE!</v>
      </c>
    </row>
    <row r="263" spans="1:11">
      <c r="A263" s="142" t="str">
        <f t="shared" si="54"/>
        <v/>
      </c>
      <c r="B263" s="138" t="str">
        <f t="shared" si="55"/>
        <v/>
      </c>
      <c r="C263" s="162" t="str">
        <f t="shared" si="56"/>
        <v/>
      </c>
      <c r="D263" s="162" t="str">
        <f t="shared" si="57"/>
        <v/>
      </c>
      <c r="E263" s="162" t="str">
        <f t="shared" si="58"/>
        <v/>
      </c>
      <c r="F263" s="162" t="str">
        <f t="shared" si="59"/>
        <v/>
      </c>
      <c r="G263" s="162" t="str">
        <f t="shared" si="53"/>
        <v/>
      </c>
      <c r="H263" s="166">
        <f t="shared" si="51"/>
        <v>0</v>
      </c>
      <c r="I263" s="167" t="e">
        <f t="shared" si="52"/>
        <v>#VALUE!</v>
      </c>
    </row>
    <row r="264" spans="1:11">
      <c r="A264" s="142" t="str">
        <f t="shared" si="54"/>
        <v/>
      </c>
      <c r="B264" s="138" t="str">
        <f t="shared" si="55"/>
        <v/>
      </c>
      <c r="C264" s="162" t="str">
        <f t="shared" si="56"/>
        <v/>
      </c>
      <c r="D264" s="162" t="str">
        <f t="shared" si="57"/>
        <v/>
      </c>
      <c r="E264" s="162" t="str">
        <f t="shared" si="58"/>
        <v/>
      </c>
      <c r="F264" s="162" t="str">
        <f t="shared" si="59"/>
        <v/>
      </c>
      <c r="G264" s="162" t="str">
        <f t="shared" si="53"/>
        <v/>
      </c>
      <c r="H264" s="166">
        <f t="shared" si="51"/>
        <v>0</v>
      </c>
      <c r="I264" s="167" t="e">
        <f t="shared" si="52"/>
        <v>#VALUE!</v>
      </c>
    </row>
    <row r="265" spans="1:11">
      <c r="A265" s="142" t="str">
        <f t="shared" si="54"/>
        <v/>
      </c>
      <c r="B265" s="138" t="str">
        <f t="shared" si="55"/>
        <v/>
      </c>
      <c r="C265" s="162" t="str">
        <f t="shared" si="56"/>
        <v/>
      </c>
      <c r="D265" s="162" t="str">
        <f t="shared" si="57"/>
        <v/>
      </c>
      <c r="E265" s="162" t="str">
        <f t="shared" si="58"/>
        <v/>
      </c>
      <c r="F265" s="162" t="str">
        <f t="shared" si="59"/>
        <v/>
      </c>
      <c r="G265" s="162" t="str">
        <f t="shared" si="53"/>
        <v/>
      </c>
      <c r="H265" s="166">
        <f t="shared" si="51"/>
        <v>0</v>
      </c>
      <c r="I265" s="167" t="e">
        <f t="shared" si="52"/>
        <v>#VALUE!</v>
      </c>
    </row>
    <row r="266" spans="1:11">
      <c r="A266" s="142" t="str">
        <f t="shared" si="54"/>
        <v/>
      </c>
      <c r="B266" s="138" t="str">
        <f t="shared" si="55"/>
        <v/>
      </c>
      <c r="C266" s="162" t="str">
        <f t="shared" si="56"/>
        <v/>
      </c>
      <c r="D266" s="162" t="str">
        <f t="shared" si="57"/>
        <v/>
      </c>
      <c r="E266" s="162" t="str">
        <f t="shared" si="58"/>
        <v/>
      </c>
      <c r="F266" s="162" t="str">
        <f t="shared" si="59"/>
        <v/>
      </c>
      <c r="G266" s="162" t="str">
        <f t="shared" si="53"/>
        <v/>
      </c>
      <c r="H266" s="166">
        <f t="shared" si="51"/>
        <v>0</v>
      </c>
      <c r="I266" s="167" t="e">
        <f t="shared" si="52"/>
        <v>#VALUE!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4"/>
  <sheetViews>
    <sheetView topLeftCell="B48" workbookViewId="0">
      <selection activeCell="I63" sqref="I63"/>
    </sheetView>
  </sheetViews>
  <sheetFormatPr defaultRowHeight="12.75"/>
  <cols>
    <col min="2" max="2" width="20.7109375" customWidth="1"/>
    <col min="3" max="3" width="12.7109375" customWidth="1"/>
    <col min="6" max="6" width="13.140625" customWidth="1"/>
    <col min="7" max="8" width="14" customWidth="1"/>
    <col min="21" max="21" width="14.42578125" customWidth="1"/>
  </cols>
  <sheetData>
    <row r="1" spans="1:21">
      <c r="A1" s="1" t="s">
        <v>1646</v>
      </c>
      <c r="B1" s="2" t="s">
        <v>1646</v>
      </c>
      <c r="C1" s="2"/>
      <c r="D1" s="2"/>
      <c r="E1" s="3"/>
      <c r="F1" s="3"/>
      <c r="G1" s="2"/>
      <c r="H1" s="2"/>
      <c r="I1" s="4" t="s">
        <v>1594</v>
      </c>
      <c r="J1" s="2"/>
      <c r="K1" s="2"/>
      <c r="L1" s="2"/>
    </row>
    <row r="2" spans="1:21" ht="13.5" thickBot="1">
      <c r="A2" s="5" t="s">
        <v>1646</v>
      </c>
      <c r="B2" s="6"/>
      <c r="C2" s="6"/>
      <c r="D2" s="6"/>
      <c r="E2" s="6"/>
      <c r="G2" s="6"/>
      <c r="H2" s="6"/>
      <c r="I2" s="7" t="s">
        <v>1597</v>
      </c>
      <c r="J2" s="6"/>
      <c r="K2" s="6"/>
      <c r="L2" s="6"/>
      <c r="R2" t="s">
        <v>1782</v>
      </c>
    </row>
    <row r="3" spans="1:21">
      <c r="A3" s="5" t="str">
        <f>'Pro-forma income-exp'!B1</f>
        <v xml:space="preserve"> </v>
      </c>
      <c r="B3" s="6"/>
      <c r="C3" s="6"/>
      <c r="D3" s="6"/>
      <c r="E3" s="8"/>
      <c r="F3" s="9"/>
      <c r="G3" s="6"/>
      <c r="H3" s="6"/>
      <c r="I3" s="7" t="s">
        <v>1599</v>
      </c>
      <c r="J3" s="6"/>
      <c r="K3" s="6"/>
      <c r="L3" s="6"/>
      <c r="R3" s="70"/>
      <c r="S3" s="71"/>
      <c r="T3" s="71"/>
      <c r="U3" s="239"/>
    </row>
    <row r="4" spans="1:21">
      <c r="A4" s="10"/>
      <c r="B4" s="6"/>
      <c r="C4" s="6"/>
      <c r="D4" s="6"/>
      <c r="E4" s="6"/>
      <c r="F4" s="6"/>
      <c r="G4" s="6"/>
      <c r="H4" s="6"/>
      <c r="I4" s="7" t="s">
        <v>1600</v>
      </c>
      <c r="J4" s="6"/>
      <c r="K4" s="6"/>
      <c r="L4" s="6"/>
      <c r="R4" s="72" t="s">
        <v>1783</v>
      </c>
      <c r="S4" s="73"/>
      <c r="T4" s="73"/>
      <c r="U4" s="240">
        <v>480</v>
      </c>
    </row>
    <row r="5" spans="1:21">
      <c r="A5" s="11"/>
      <c r="B5" s="222" t="s">
        <v>1648</v>
      </c>
      <c r="C5" s="12"/>
      <c r="D5" s="12"/>
      <c r="E5" s="12"/>
      <c r="F5" s="12"/>
      <c r="G5" s="12"/>
      <c r="H5" s="12"/>
      <c r="I5" s="12"/>
      <c r="J5" s="12" t="s">
        <v>1646</v>
      </c>
      <c r="K5" s="12"/>
      <c r="L5" s="12"/>
      <c r="R5" s="72"/>
      <c r="S5" s="73"/>
      <c r="T5" s="73"/>
      <c r="U5" s="240"/>
    </row>
    <row r="6" spans="1:21" ht="15.75">
      <c r="A6" s="60"/>
      <c r="B6" s="229" t="str">
        <f>B1</f>
        <v xml:space="preserve"> </v>
      </c>
      <c r="C6" s="60"/>
      <c r="D6" s="60"/>
      <c r="E6" s="61" t="s">
        <v>1646</v>
      </c>
      <c r="I6" s="343" t="s">
        <v>1649</v>
      </c>
      <c r="J6" s="343"/>
      <c r="K6" s="343"/>
      <c r="L6" s="343"/>
      <c r="M6" s="343"/>
      <c r="N6" s="343"/>
      <c r="O6" s="343"/>
      <c r="P6" s="343"/>
      <c r="R6" s="72" t="s">
        <v>1784</v>
      </c>
      <c r="S6" s="73"/>
      <c r="T6" s="73"/>
      <c r="U6" s="245">
        <v>250</v>
      </c>
    </row>
    <row r="7" spans="1:21">
      <c r="A7" s="58"/>
      <c r="B7" s="58"/>
      <c r="C7" s="58"/>
      <c r="D7" s="58"/>
      <c r="E7" s="62"/>
      <c r="I7" s="53"/>
      <c r="J7" s="53"/>
      <c r="K7" s="53"/>
      <c r="L7" s="53"/>
      <c r="M7" s="53"/>
      <c r="N7" s="53"/>
      <c r="O7" s="53"/>
      <c r="P7" s="53"/>
      <c r="R7" s="72"/>
      <c r="S7" s="73"/>
      <c r="T7" s="73"/>
      <c r="U7" s="245"/>
    </row>
    <row r="8" spans="1:21">
      <c r="A8" s="63" t="s">
        <v>1816</v>
      </c>
      <c r="B8" s="58"/>
      <c r="C8" s="58"/>
      <c r="D8" s="58"/>
      <c r="E8" s="264">
        <v>0</v>
      </c>
      <c r="I8" s="53"/>
      <c r="J8" s="53"/>
      <c r="K8" s="53"/>
      <c r="L8" s="53"/>
      <c r="M8" s="53"/>
      <c r="N8" s="53"/>
      <c r="O8" s="53"/>
      <c r="P8" s="53"/>
      <c r="R8" s="72" t="s">
        <v>1785</v>
      </c>
      <c r="S8" s="73"/>
      <c r="T8" s="73"/>
      <c r="U8" s="245">
        <v>780</v>
      </c>
    </row>
    <row r="9" spans="1:21" ht="13.5" thickBot="1">
      <c r="A9" s="63" t="s">
        <v>1652</v>
      </c>
      <c r="B9" s="58"/>
      <c r="C9" s="58"/>
      <c r="D9" s="58"/>
      <c r="E9" s="264">
        <v>0</v>
      </c>
      <c r="F9" t="s">
        <v>1779</v>
      </c>
      <c r="I9" s="344"/>
      <c r="J9" s="344"/>
      <c r="K9" s="344"/>
      <c r="L9" s="344"/>
      <c r="M9" s="344"/>
      <c r="N9" s="344"/>
      <c r="O9" s="344"/>
      <c r="P9" s="344"/>
      <c r="R9" s="72"/>
      <c r="S9" s="73"/>
      <c r="T9" s="73"/>
      <c r="U9" s="245"/>
    </row>
    <row r="10" spans="1:21">
      <c r="A10" s="63" t="s">
        <v>1651</v>
      </c>
      <c r="B10" s="58"/>
      <c r="C10" s="58"/>
      <c r="D10" s="58"/>
      <c r="E10" s="264">
        <v>0</v>
      </c>
      <c r="F10" s="70" t="s">
        <v>1780</v>
      </c>
      <c r="G10" s="71"/>
      <c r="H10" s="239" t="s">
        <v>1781</v>
      </c>
      <c r="I10" s="53"/>
      <c r="J10" s="271"/>
      <c r="K10" s="272"/>
      <c r="L10" s="53"/>
      <c r="M10" s="53"/>
      <c r="N10" s="53"/>
      <c r="O10" s="53"/>
      <c r="P10" s="53"/>
      <c r="R10" s="72" t="s">
        <v>1786</v>
      </c>
      <c r="S10" s="73"/>
      <c r="T10" s="73"/>
      <c r="U10" s="245">
        <v>25</v>
      </c>
    </row>
    <row r="11" spans="1:21">
      <c r="A11" s="63" t="s">
        <v>1653</v>
      </c>
      <c r="B11" s="58"/>
      <c r="C11" s="58"/>
      <c r="D11" s="58"/>
      <c r="E11" s="264">
        <f>[1]Use!E50</f>
        <v>0</v>
      </c>
      <c r="F11" s="242"/>
      <c r="G11" s="243"/>
      <c r="H11" s="244"/>
      <c r="I11" s="53" t="s">
        <v>1817</v>
      </c>
      <c r="J11" s="273">
        <v>0</v>
      </c>
      <c r="K11" s="274"/>
      <c r="L11" s="53"/>
      <c r="M11" s="53"/>
      <c r="N11" s="53"/>
      <c r="O11" s="53"/>
      <c r="P11" s="53"/>
      <c r="R11" s="72"/>
      <c r="S11" s="73"/>
      <c r="T11" s="73"/>
      <c r="U11" s="245"/>
    </row>
    <row r="12" spans="1:21">
      <c r="A12" s="63" t="s">
        <v>1654</v>
      </c>
      <c r="B12" s="58"/>
      <c r="C12" s="58"/>
      <c r="D12" s="58"/>
      <c r="E12" s="264">
        <f>[1]Use!E52</f>
        <v>0</v>
      </c>
      <c r="F12" s="242"/>
      <c r="G12" s="243"/>
      <c r="H12" s="244"/>
      <c r="I12" s="238"/>
      <c r="J12" s="273"/>
      <c r="K12" s="274"/>
      <c r="L12" s="53"/>
      <c r="M12" s="53"/>
      <c r="N12" s="53"/>
      <c r="O12" s="53"/>
      <c r="P12" s="53"/>
      <c r="R12" s="72"/>
      <c r="S12" s="73"/>
      <c r="T12" s="73"/>
      <c r="U12" s="245"/>
    </row>
    <row r="13" spans="1:21">
      <c r="A13" s="224" t="s">
        <v>1774</v>
      </c>
      <c r="C13" s="58"/>
      <c r="D13" s="58"/>
      <c r="E13" s="228">
        <f>SUM(E8:E12)</f>
        <v>0</v>
      </c>
      <c r="F13" s="242" t="s">
        <v>1845</v>
      </c>
      <c r="G13" s="243"/>
      <c r="H13" s="244">
        <v>0</v>
      </c>
      <c r="I13" s="53"/>
      <c r="J13" s="273">
        <v>0</v>
      </c>
      <c r="K13" s="274"/>
      <c r="L13" s="53"/>
      <c r="M13" s="53"/>
      <c r="N13" s="53"/>
      <c r="O13" s="53"/>
      <c r="P13" s="53"/>
      <c r="R13" s="72" t="s">
        <v>1787</v>
      </c>
      <c r="S13" s="73"/>
      <c r="T13" s="73"/>
      <c r="U13" s="240"/>
    </row>
    <row r="14" spans="1:21">
      <c r="A14" s="58"/>
      <c r="B14" s="58"/>
      <c r="C14" s="58"/>
      <c r="D14" s="58"/>
      <c r="E14" s="62"/>
      <c r="F14" s="242" t="s">
        <v>1846</v>
      </c>
      <c r="G14" s="243"/>
      <c r="H14" s="244">
        <v>0</v>
      </c>
      <c r="I14" s="53"/>
      <c r="J14" s="273"/>
      <c r="K14" s="275"/>
      <c r="L14" s="55"/>
      <c r="M14" s="55"/>
      <c r="N14" s="55"/>
      <c r="O14" s="55"/>
      <c r="P14" s="55"/>
      <c r="R14" s="72"/>
      <c r="S14" s="73"/>
      <c r="T14" s="73"/>
      <c r="U14" s="240"/>
    </row>
    <row r="15" spans="1:21">
      <c r="A15" s="63" t="s">
        <v>1775</v>
      </c>
      <c r="B15" s="58"/>
      <c r="C15" s="58"/>
      <c r="D15" s="58"/>
      <c r="E15" s="64">
        <f>H48</f>
        <v>0</v>
      </c>
      <c r="F15" s="242" t="s">
        <v>1847</v>
      </c>
      <c r="G15" s="243"/>
      <c r="H15" s="244"/>
      <c r="I15" s="53"/>
      <c r="J15" s="276">
        <v>0</v>
      </c>
      <c r="K15" s="275"/>
      <c r="L15" s="55"/>
      <c r="M15" s="55"/>
      <c r="N15" s="55"/>
      <c r="O15" s="55"/>
      <c r="P15" s="55"/>
      <c r="R15" s="72" t="s">
        <v>1609</v>
      </c>
      <c r="S15" s="73"/>
      <c r="T15" s="73"/>
      <c r="U15" s="246">
        <v>400</v>
      </c>
    </row>
    <row r="16" spans="1:21">
      <c r="B16" s="65" t="s">
        <v>1776</v>
      </c>
      <c r="C16" s="58"/>
      <c r="D16" s="58"/>
      <c r="E16" s="62" t="s">
        <v>1646</v>
      </c>
      <c r="F16" s="242" t="s">
        <v>1848</v>
      </c>
      <c r="G16" s="243" t="s">
        <v>1646</v>
      </c>
      <c r="H16" s="244"/>
      <c r="I16" s="53"/>
      <c r="J16" s="276"/>
      <c r="K16" s="275"/>
      <c r="L16" s="55"/>
      <c r="M16" s="55"/>
      <c r="N16" s="55"/>
      <c r="O16" s="55"/>
      <c r="P16" s="55"/>
      <c r="R16" s="72" t="s">
        <v>1614</v>
      </c>
      <c r="S16" s="73"/>
      <c r="T16" s="73"/>
      <c r="U16" s="246">
        <v>488</v>
      </c>
    </row>
    <row r="17" spans="1:21">
      <c r="A17" s="63" t="s">
        <v>1777</v>
      </c>
      <c r="B17" s="58"/>
      <c r="C17" s="58"/>
      <c r="D17" s="58"/>
      <c r="E17" s="264">
        <v>0</v>
      </c>
      <c r="F17" s="242" t="s">
        <v>1849</v>
      </c>
      <c r="G17" s="243"/>
      <c r="H17" s="244"/>
      <c r="I17" s="53"/>
      <c r="J17" s="276">
        <v>0</v>
      </c>
      <c r="K17" s="275"/>
      <c r="L17" s="55"/>
      <c r="M17" s="55"/>
      <c r="N17" s="55"/>
      <c r="O17" s="55"/>
      <c r="P17" s="55"/>
      <c r="R17" s="72" t="s">
        <v>1788</v>
      </c>
      <c r="S17" s="73"/>
      <c r="T17" s="73"/>
      <c r="U17" s="246">
        <v>25</v>
      </c>
    </row>
    <row r="18" spans="1:21">
      <c r="F18" s="242" t="s">
        <v>1887</v>
      </c>
      <c r="G18" s="243"/>
      <c r="H18" s="244"/>
      <c r="I18" s="53"/>
      <c r="J18" s="277"/>
      <c r="K18" s="274"/>
      <c r="L18" s="55"/>
      <c r="M18" s="55"/>
      <c r="N18" s="55"/>
      <c r="O18" s="55"/>
      <c r="P18" s="55"/>
      <c r="R18" s="72"/>
      <c r="S18" s="73"/>
      <c r="T18" s="73"/>
      <c r="U18" s="246"/>
    </row>
    <row r="19" spans="1:21">
      <c r="A19" t="s">
        <v>1778</v>
      </c>
      <c r="F19" s="242"/>
      <c r="G19" s="243"/>
      <c r="H19" s="244"/>
      <c r="I19" s="53"/>
      <c r="J19" s="273">
        <v>0</v>
      </c>
      <c r="K19" s="274"/>
      <c r="L19" s="267"/>
      <c r="M19" s="57"/>
      <c r="N19" s="55"/>
      <c r="O19" s="55"/>
      <c r="P19" s="53"/>
      <c r="R19" s="72"/>
      <c r="S19" s="73"/>
      <c r="T19" s="73"/>
      <c r="U19" s="246"/>
    </row>
    <row r="20" spans="1:21">
      <c r="B20" s="65" t="s">
        <v>1776</v>
      </c>
      <c r="F20" s="242"/>
      <c r="G20" s="243"/>
      <c r="H20" s="244"/>
      <c r="I20" s="53"/>
      <c r="J20" s="273"/>
      <c r="K20" s="274"/>
      <c r="L20" s="55"/>
      <c r="M20" s="55"/>
      <c r="N20" s="55"/>
      <c r="O20" s="55"/>
      <c r="P20" s="53"/>
      <c r="R20" s="72"/>
      <c r="S20" s="73"/>
      <c r="T20" s="73"/>
      <c r="U20" s="246"/>
    </row>
    <row r="21" spans="1:21">
      <c r="F21" s="242"/>
      <c r="G21" s="243"/>
      <c r="H21" s="244"/>
      <c r="I21" s="238"/>
      <c r="J21" s="273">
        <v>0</v>
      </c>
      <c r="K21" s="274"/>
      <c r="L21" s="55"/>
      <c r="M21" s="55"/>
      <c r="N21" s="55"/>
      <c r="O21" s="55"/>
      <c r="P21" s="53"/>
      <c r="R21" s="72"/>
      <c r="S21" s="73"/>
      <c r="T21" s="73"/>
      <c r="U21" s="246"/>
    </row>
    <row r="22" spans="1:21">
      <c r="A22" s="60"/>
      <c r="B22" s="223" t="s">
        <v>1655</v>
      </c>
      <c r="C22" s="60"/>
      <c r="D22" s="60"/>
      <c r="E22" s="227">
        <f>SUM(E13+(SUM(E15:E21)))</f>
        <v>0</v>
      </c>
      <c r="F22" s="242"/>
      <c r="G22" s="243"/>
      <c r="H22" s="244"/>
      <c r="I22" s="53"/>
      <c r="J22" s="273"/>
      <c r="K22" s="274"/>
      <c r="L22" s="55"/>
      <c r="M22" s="55"/>
      <c r="N22" s="55"/>
      <c r="O22" s="55"/>
      <c r="P22" s="53"/>
      <c r="R22" s="72"/>
      <c r="S22" s="73"/>
      <c r="T22" s="73"/>
      <c r="U22" s="246"/>
    </row>
    <row r="23" spans="1:21">
      <c r="A23" s="58"/>
      <c r="B23" s="58"/>
      <c r="C23" s="58"/>
      <c r="D23" s="58"/>
      <c r="E23" s="62"/>
      <c r="F23" s="242"/>
      <c r="G23" s="243"/>
      <c r="H23" s="244"/>
      <c r="I23" s="53"/>
      <c r="J23" s="273">
        <v>0</v>
      </c>
      <c r="K23" s="278"/>
      <c r="L23" s="55"/>
      <c r="M23" s="55"/>
      <c r="N23" s="55"/>
      <c r="O23" s="55"/>
      <c r="P23" s="53"/>
      <c r="R23" s="72"/>
      <c r="S23" s="73"/>
      <c r="T23" s="73"/>
      <c r="U23" s="246"/>
    </row>
    <row r="24" spans="1:21">
      <c r="A24" s="225" t="s">
        <v>1771</v>
      </c>
      <c r="B24" s="58"/>
      <c r="C24" s="58"/>
      <c r="D24" s="58"/>
      <c r="E24" s="62"/>
      <c r="F24" s="242"/>
      <c r="G24" s="243"/>
      <c r="H24" s="244"/>
      <c r="I24" s="53"/>
      <c r="J24" s="273"/>
      <c r="K24" s="275"/>
      <c r="L24" s="55"/>
      <c r="M24" s="55"/>
      <c r="N24" s="55"/>
      <c r="O24" s="55"/>
      <c r="P24" s="53"/>
      <c r="R24" s="72" t="s">
        <v>1789</v>
      </c>
      <c r="S24" s="73"/>
      <c r="T24" s="73"/>
      <c r="U24" s="240">
        <f>SUM(U4+SUM(U6:U12)-SUM(U14:U23))</f>
        <v>622</v>
      </c>
    </row>
    <row r="25" spans="1:21">
      <c r="A25" s="63" t="s">
        <v>1818</v>
      </c>
      <c r="B25" s="58"/>
      <c r="C25" s="58"/>
      <c r="D25" s="58"/>
      <c r="E25" s="264">
        <v>0</v>
      </c>
      <c r="F25" s="242"/>
      <c r="G25" s="243"/>
      <c r="H25" s="244"/>
      <c r="I25" s="53"/>
      <c r="J25" s="276">
        <v>0</v>
      </c>
      <c r="K25" s="275"/>
      <c r="L25" s="55"/>
      <c r="M25" s="55"/>
      <c r="N25" s="55"/>
      <c r="O25" s="55"/>
      <c r="P25" s="53"/>
      <c r="R25" s="72"/>
      <c r="S25" s="73"/>
      <c r="T25" s="73"/>
      <c r="U25" s="240"/>
    </row>
    <row r="26" spans="1:21">
      <c r="A26" t="s">
        <v>1852</v>
      </c>
      <c r="B26" s="58"/>
      <c r="C26" s="58"/>
      <c r="D26" s="58"/>
      <c r="E26" s="264">
        <v>0</v>
      </c>
      <c r="F26" s="242"/>
      <c r="G26" s="243"/>
      <c r="H26" s="244"/>
      <c r="I26" s="53"/>
      <c r="J26" s="276"/>
      <c r="K26" s="275"/>
      <c r="L26" s="55"/>
      <c r="M26" s="55"/>
      <c r="N26" s="55"/>
      <c r="O26" s="55"/>
      <c r="P26" s="53"/>
      <c r="R26" s="72" t="s">
        <v>1790</v>
      </c>
      <c r="S26" s="73"/>
      <c r="T26" s="73"/>
      <c r="U26" s="240"/>
    </row>
    <row r="27" spans="1:21">
      <c r="A27" s="63" t="s">
        <v>1850</v>
      </c>
      <c r="B27" s="58"/>
      <c r="C27" s="58"/>
      <c r="D27" s="58"/>
      <c r="E27" s="264">
        <v>0</v>
      </c>
      <c r="F27" s="242"/>
      <c r="G27" s="243"/>
      <c r="H27" s="244"/>
      <c r="I27" s="53"/>
      <c r="J27" s="276">
        <v>0</v>
      </c>
      <c r="K27" s="275"/>
      <c r="L27" s="55"/>
      <c r="M27" s="55"/>
      <c r="N27" s="55"/>
      <c r="O27" s="55"/>
      <c r="P27" s="53"/>
      <c r="R27" s="72"/>
      <c r="S27" s="73"/>
      <c r="T27" s="73"/>
      <c r="U27" s="240"/>
    </row>
    <row r="28" spans="1:21">
      <c r="A28" s="63" t="s">
        <v>1853</v>
      </c>
      <c r="B28" s="58"/>
      <c r="C28" s="58"/>
      <c r="D28" s="58"/>
      <c r="E28" s="264">
        <v>0</v>
      </c>
      <c r="F28" s="242"/>
      <c r="G28" s="243"/>
      <c r="H28" s="244"/>
      <c r="I28" s="53"/>
      <c r="J28" s="279"/>
      <c r="K28" s="280"/>
      <c r="L28" s="55"/>
      <c r="M28" s="55"/>
      <c r="N28" s="55"/>
      <c r="O28" s="55"/>
      <c r="P28" s="53"/>
      <c r="R28" s="72" t="s">
        <v>1791</v>
      </c>
      <c r="S28" s="73"/>
      <c r="T28" s="73"/>
      <c r="U28" s="240"/>
    </row>
    <row r="29" spans="1:21">
      <c r="A29" s="63" t="s">
        <v>1656</v>
      </c>
      <c r="B29" s="58"/>
      <c r="C29" s="58"/>
      <c r="D29" s="58"/>
      <c r="E29" s="264" t="s">
        <v>1646</v>
      </c>
      <c r="F29" s="242"/>
      <c r="G29" s="243"/>
      <c r="H29" s="244"/>
      <c r="I29" s="53"/>
      <c r="J29" s="273">
        <v>0</v>
      </c>
      <c r="K29" s="274"/>
      <c r="L29" s="55"/>
      <c r="M29" s="55"/>
      <c r="N29" s="55"/>
      <c r="O29" s="55"/>
      <c r="P29" s="53"/>
      <c r="R29" s="72"/>
      <c r="S29" s="73"/>
      <c r="T29" s="73"/>
      <c r="U29" s="240"/>
    </row>
    <row r="30" spans="1:21">
      <c r="A30" s="63" t="s">
        <v>1650</v>
      </c>
      <c r="B30" s="58"/>
      <c r="C30" s="58"/>
      <c r="D30" s="58"/>
      <c r="E30" s="264" t="s">
        <v>1646</v>
      </c>
      <c r="F30" s="242"/>
      <c r="G30" s="243"/>
      <c r="H30" s="244"/>
      <c r="I30" s="53"/>
      <c r="J30" s="273"/>
      <c r="K30" s="274"/>
      <c r="L30" s="267"/>
      <c r="M30" s="57"/>
      <c r="N30" s="55"/>
      <c r="O30" s="55"/>
      <c r="P30" s="53"/>
      <c r="R30" s="72"/>
      <c r="S30" s="73"/>
      <c r="T30" s="73"/>
      <c r="U30" s="240"/>
    </row>
    <row r="31" spans="1:21">
      <c r="A31" s="63" t="s">
        <v>1657</v>
      </c>
      <c r="B31" s="58"/>
      <c r="C31" s="58"/>
      <c r="D31" s="58"/>
      <c r="E31" s="264">
        <f>[1]Am!E5</f>
        <v>0</v>
      </c>
      <c r="F31" s="242"/>
      <c r="G31" s="243"/>
      <c r="H31" s="244"/>
      <c r="I31" s="53"/>
      <c r="J31" s="273">
        <v>0</v>
      </c>
      <c r="K31" s="274"/>
      <c r="L31" s="53"/>
      <c r="M31" s="55"/>
      <c r="N31" s="55"/>
      <c r="O31" s="55"/>
      <c r="P31" s="53"/>
      <c r="R31" s="72"/>
      <c r="S31" s="73"/>
      <c r="T31" s="73"/>
      <c r="U31" s="240"/>
    </row>
    <row r="32" spans="1:21">
      <c r="A32" s="63" t="s">
        <v>1658</v>
      </c>
      <c r="B32" s="58"/>
      <c r="C32" s="58"/>
      <c r="D32" s="58"/>
      <c r="E32" s="264">
        <f>[1]Am!M5</f>
        <v>0</v>
      </c>
      <c r="F32" s="242"/>
      <c r="G32" s="243"/>
      <c r="H32" s="244"/>
      <c r="I32" s="53"/>
      <c r="J32" s="273"/>
      <c r="K32" s="274"/>
      <c r="L32" s="53"/>
      <c r="M32" s="55"/>
      <c r="N32" s="55"/>
      <c r="O32" s="267"/>
      <c r="P32" s="53"/>
      <c r="R32" s="72"/>
      <c r="S32" s="73"/>
      <c r="T32" s="73"/>
      <c r="U32" s="240"/>
    </row>
    <row r="33" spans="1:21">
      <c r="A33" s="63" t="s">
        <v>1659</v>
      </c>
      <c r="B33" s="58"/>
      <c r="C33" s="58"/>
      <c r="D33" s="58"/>
      <c r="E33" s="264">
        <v>0</v>
      </c>
      <c r="F33" s="242"/>
      <c r="G33" s="243"/>
      <c r="H33" s="244"/>
      <c r="I33" s="53"/>
      <c r="J33" s="273">
        <v>0</v>
      </c>
      <c r="K33" s="274"/>
      <c r="L33" s="53"/>
      <c r="M33" s="269"/>
      <c r="N33" s="53"/>
      <c r="O33" s="268"/>
      <c r="P33" s="53"/>
      <c r="R33" s="72"/>
      <c r="S33" s="73"/>
      <c r="T33" s="73"/>
      <c r="U33" s="240"/>
    </row>
    <row r="34" spans="1:21">
      <c r="A34" s="63" t="s">
        <v>1660</v>
      </c>
      <c r="B34" s="58"/>
      <c r="C34" s="58"/>
      <c r="D34" s="58"/>
      <c r="E34" s="264">
        <f>[1]Am!AC5</f>
        <v>0</v>
      </c>
      <c r="F34" s="242"/>
      <c r="G34" s="243"/>
      <c r="H34" s="244"/>
      <c r="I34" s="53"/>
      <c r="J34" s="273"/>
      <c r="K34" s="274"/>
      <c r="L34" s="53"/>
      <c r="M34" s="53"/>
      <c r="N34" s="53"/>
      <c r="O34" s="53"/>
      <c r="P34" s="53"/>
      <c r="R34" s="72"/>
      <c r="S34" s="73"/>
      <c r="T34" s="73"/>
      <c r="U34" s="240"/>
    </row>
    <row r="35" spans="1:21">
      <c r="A35" s="58"/>
      <c r="B35" s="224" t="s">
        <v>1772</v>
      </c>
      <c r="C35" s="58"/>
      <c r="D35" s="58"/>
      <c r="E35" s="228">
        <f>SUM(E25:E34)</f>
        <v>0</v>
      </c>
      <c r="F35" s="72"/>
      <c r="G35" s="73"/>
      <c r="H35" s="265"/>
      <c r="I35" s="53"/>
      <c r="J35" s="273">
        <v>0</v>
      </c>
      <c r="K35" s="274"/>
      <c r="L35" s="53"/>
      <c r="M35" s="53"/>
      <c r="N35" s="53"/>
      <c r="O35" s="53"/>
      <c r="P35" s="54"/>
      <c r="R35" s="72"/>
      <c r="S35" s="73"/>
      <c r="T35" s="73"/>
      <c r="U35" s="240"/>
    </row>
    <row r="36" spans="1:21">
      <c r="B36" s="58"/>
      <c r="C36" s="58"/>
      <c r="D36" s="58"/>
      <c r="E36" s="62"/>
      <c r="F36" s="72"/>
      <c r="G36" s="73"/>
      <c r="H36" s="73"/>
      <c r="I36" s="345"/>
      <c r="J36" s="345"/>
      <c r="K36" s="345"/>
      <c r="L36" s="345"/>
      <c r="M36" s="345"/>
      <c r="N36" s="345"/>
      <c r="O36" s="345"/>
      <c r="P36" s="345"/>
      <c r="Q36" s="73"/>
      <c r="R36" s="73"/>
      <c r="S36" s="73"/>
      <c r="T36" s="73"/>
      <c r="U36" s="240"/>
    </row>
    <row r="37" spans="1:21">
      <c r="A37" s="63"/>
      <c r="B37" s="58"/>
      <c r="C37" s="58"/>
      <c r="D37" s="58"/>
      <c r="E37" s="264">
        <f>[1]Am!F5</f>
        <v>0</v>
      </c>
      <c r="F37" s="72"/>
      <c r="G37" s="73"/>
      <c r="H37" s="73"/>
      <c r="I37" s="53"/>
      <c r="J37" s="53"/>
      <c r="K37" s="55"/>
      <c r="L37" s="55"/>
      <c r="M37" s="55"/>
      <c r="N37" s="55"/>
      <c r="O37" s="55"/>
      <c r="P37" s="55"/>
      <c r="Q37" s="73"/>
      <c r="R37" s="73"/>
      <c r="S37" s="73"/>
      <c r="T37" s="73"/>
      <c r="U37" s="240"/>
    </row>
    <row r="38" spans="1:21" ht="13.5" thickBot="1">
      <c r="A38" s="63" t="s">
        <v>1661</v>
      </c>
      <c r="B38" s="58"/>
      <c r="C38" s="58"/>
      <c r="D38" s="58"/>
      <c r="E38" s="264">
        <v>0</v>
      </c>
      <c r="F38" s="72"/>
      <c r="G38" s="73"/>
      <c r="H38" s="73"/>
      <c r="I38" s="53"/>
      <c r="J38" s="53"/>
      <c r="K38" s="55"/>
      <c r="L38" s="55"/>
      <c r="M38" s="55"/>
      <c r="N38" s="55"/>
      <c r="O38" s="55"/>
      <c r="P38" s="55"/>
      <c r="Q38" s="73"/>
      <c r="R38" s="75"/>
      <c r="S38" s="75"/>
      <c r="T38" s="75"/>
      <c r="U38" s="241"/>
    </row>
    <row r="39" spans="1:21">
      <c r="A39" s="63" t="s">
        <v>1662</v>
      </c>
      <c r="B39" s="58"/>
      <c r="C39" s="58"/>
      <c r="D39" s="58"/>
      <c r="E39" s="264">
        <f>[1]Am!V5</f>
        <v>0</v>
      </c>
      <c r="F39" s="72"/>
      <c r="G39" s="73"/>
      <c r="H39" s="73"/>
      <c r="I39" s="238"/>
      <c r="J39" s="53"/>
      <c r="K39" s="55"/>
      <c r="L39" s="55"/>
      <c r="M39" s="55"/>
      <c r="N39" s="55"/>
      <c r="O39" s="55"/>
      <c r="P39" s="55"/>
      <c r="Q39" s="73"/>
    </row>
    <row r="40" spans="1:21">
      <c r="A40" s="63" t="s">
        <v>1663</v>
      </c>
      <c r="B40" s="58"/>
      <c r="C40" s="58"/>
      <c r="D40" s="58"/>
      <c r="E40" s="264">
        <v>0</v>
      </c>
      <c r="F40" s="72"/>
      <c r="G40" s="73"/>
      <c r="H40" s="73"/>
      <c r="I40" s="53"/>
      <c r="J40" s="56"/>
      <c r="K40" s="266"/>
      <c r="L40" s="55"/>
      <c r="M40" s="55"/>
      <c r="N40" s="55"/>
      <c r="O40" s="55"/>
      <c r="P40" s="55"/>
      <c r="Q40" s="73"/>
    </row>
    <row r="41" spans="1:21">
      <c r="A41" s="63" t="s">
        <v>1851</v>
      </c>
      <c r="B41" s="58"/>
      <c r="C41" s="58"/>
      <c r="D41" s="58"/>
      <c r="E41" s="264">
        <v>0</v>
      </c>
      <c r="F41" s="72"/>
      <c r="G41" s="73"/>
      <c r="H41" s="73"/>
      <c r="I41" s="53"/>
      <c r="J41" s="53"/>
      <c r="K41" s="266"/>
      <c r="L41" s="55"/>
      <c r="M41" s="55"/>
      <c r="N41" s="55"/>
      <c r="O41" s="55"/>
      <c r="P41" s="55"/>
      <c r="Q41" s="73"/>
    </row>
    <row r="42" spans="1:21">
      <c r="A42" s="63" t="s">
        <v>1654</v>
      </c>
      <c r="B42" s="58"/>
      <c r="C42" s="58"/>
      <c r="D42" s="58"/>
      <c r="E42" s="264">
        <v>0</v>
      </c>
      <c r="F42" s="72"/>
      <c r="G42" s="73"/>
      <c r="H42" s="73"/>
      <c r="I42" s="53"/>
      <c r="J42" s="56"/>
      <c r="K42" s="266"/>
      <c r="L42" s="55"/>
      <c r="M42" s="55"/>
      <c r="N42" s="55"/>
      <c r="O42" s="55"/>
      <c r="P42" s="55"/>
      <c r="Q42" s="73"/>
    </row>
    <row r="43" spans="1:21">
      <c r="A43" s="60"/>
      <c r="B43" s="223" t="s">
        <v>1773</v>
      </c>
      <c r="C43" s="60"/>
      <c r="D43" s="60"/>
      <c r="E43" s="227">
        <f>E35+SUM(E37:E42)</f>
        <v>0</v>
      </c>
      <c r="F43" s="72"/>
      <c r="G43" s="73"/>
      <c r="H43" s="73"/>
      <c r="I43" s="53"/>
      <c r="J43" s="56"/>
      <c r="K43" s="266"/>
      <c r="L43" s="55"/>
      <c r="M43" s="55"/>
      <c r="N43" s="55"/>
      <c r="O43" s="55"/>
      <c r="P43" s="55"/>
      <c r="Q43" s="73"/>
    </row>
    <row r="44" spans="1:21">
      <c r="A44" s="226" t="s">
        <v>1885</v>
      </c>
      <c r="B44" s="58"/>
      <c r="C44" s="58"/>
      <c r="D44" s="58"/>
      <c r="E44" s="62">
        <v>0</v>
      </c>
      <c r="F44" s="72"/>
      <c r="G44" s="73"/>
      <c r="H44" s="73"/>
      <c r="I44" s="53"/>
      <c r="J44" s="56"/>
      <c r="K44" s="266"/>
      <c r="L44" s="55"/>
      <c r="M44" s="55"/>
      <c r="N44" s="55"/>
      <c r="O44" s="55"/>
      <c r="P44" s="55"/>
      <c r="Q44" s="73"/>
    </row>
    <row r="45" spans="1:21">
      <c r="A45" s="63" t="s">
        <v>1646</v>
      </c>
      <c r="B45" s="58"/>
      <c r="C45" s="58"/>
      <c r="D45" s="58"/>
      <c r="E45" s="264">
        <v>0</v>
      </c>
      <c r="F45" s="72"/>
      <c r="G45" s="73"/>
      <c r="H45" s="73"/>
      <c r="I45" s="53"/>
      <c r="J45" s="56"/>
      <c r="K45" s="266"/>
      <c r="L45" s="55"/>
      <c r="M45" s="55"/>
      <c r="N45" s="55"/>
      <c r="O45" s="55"/>
      <c r="P45" s="55"/>
      <c r="Q45" s="73"/>
    </row>
    <row r="46" spans="1:21">
      <c r="A46" s="63" t="s">
        <v>1819</v>
      </c>
      <c r="B46" s="58"/>
      <c r="C46" s="58"/>
      <c r="D46" s="58"/>
      <c r="E46" s="264">
        <v>0</v>
      </c>
      <c r="F46" s="72"/>
      <c r="G46" s="73"/>
      <c r="H46" s="73"/>
      <c r="I46" s="53"/>
      <c r="J46" s="53"/>
      <c r="K46" s="266"/>
      <c r="L46" s="55"/>
      <c r="M46" s="55"/>
      <c r="N46" s="55"/>
      <c r="O46" s="55"/>
      <c r="P46" s="55"/>
      <c r="Q46" s="73"/>
    </row>
    <row r="47" spans="1:21">
      <c r="A47" s="63" t="s">
        <v>1646</v>
      </c>
      <c r="B47" s="58"/>
      <c r="C47" s="58"/>
      <c r="D47" s="58"/>
      <c r="E47" s="264">
        <v>0</v>
      </c>
      <c r="F47" s="72"/>
      <c r="G47" s="73"/>
      <c r="H47" s="73"/>
      <c r="I47" s="53"/>
      <c r="J47" s="53"/>
      <c r="K47" s="266"/>
      <c r="L47" s="55"/>
      <c r="M47" s="55"/>
      <c r="N47" s="55"/>
      <c r="O47" s="55"/>
      <c r="P47" s="55"/>
      <c r="Q47" s="73"/>
    </row>
    <row r="48" spans="1:21" ht="13.5" thickBot="1">
      <c r="A48" s="63" t="s">
        <v>1646</v>
      </c>
      <c r="B48" s="58"/>
      <c r="C48" s="58"/>
      <c r="D48" s="58"/>
      <c r="E48" s="64" t="s">
        <v>1646</v>
      </c>
      <c r="F48" s="74" t="s">
        <v>1641</v>
      </c>
      <c r="G48" s="75"/>
      <c r="H48" s="270">
        <f>SUM(H11:H47)</f>
        <v>0</v>
      </c>
      <c r="I48" s="53"/>
      <c r="J48" s="53"/>
      <c r="K48" s="267"/>
      <c r="L48" s="55"/>
      <c r="M48" s="55"/>
      <c r="N48" s="55"/>
      <c r="O48" s="55"/>
      <c r="P48" s="55"/>
      <c r="Q48" s="73"/>
    </row>
    <row r="49" spans="1:21">
      <c r="A49" s="223" t="s">
        <v>1664</v>
      </c>
      <c r="C49" s="60"/>
      <c r="D49" s="60"/>
      <c r="E49" s="227">
        <f>SUM(E44:E48)</f>
        <v>0</v>
      </c>
      <c r="I49" s="53"/>
      <c r="J49" s="53"/>
      <c r="K49" s="53"/>
      <c r="L49" s="55"/>
      <c r="M49" s="55"/>
      <c r="N49" s="55"/>
      <c r="O49" s="55"/>
      <c r="P49" s="55"/>
      <c r="Q49" s="73"/>
    </row>
    <row r="50" spans="1:21">
      <c r="A50" s="58"/>
      <c r="B50" s="58"/>
      <c r="C50" s="58"/>
      <c r="D50" s="58"/>
      <c r="E50" s="62"/>
      <c r="I50" s="53"/>
      <c r="J50" s="53"/>
      <c r="K50" s="53"/>
      <c r="L50" s="53"/>
      <c r="M50" s="267"/>
      <c r="N50" s="55"/>
      <c r="O50" s="55"/>
      <c r="P50" s="55"/>
      <c r="Q50" s="73"/>
    </row>
    <row r="51" spans="1:21">
      <c r="B51" s="224" t="s">
        <v>1665</v>
      </c>
      <c r="C51" s="58"/>
      <c r="D51" s="58"/>
      <c r="E51" s="62">
        <f>E43+E49</f>
        <v>0</v>
      </c>
      <c r="I51" s="53"/>
      <c r="J51" s="53"/>
      <c r="K51" s="53"/>
      <c r="L51" s="53"/>
      <c r="M51" s="55"/>
      <c r="N51" s="55"/>
      <c r="O51" s="55"/>
      <c r="P51" s="55"/>
      <c r="Q51" s="73"/>
    </row>
    <row r="52" spans="1:21">
      <c r="A52" s="58"/>
      <c r="B52" s="58"/>
      <c r="C52" s="58"/>
      <c r="D52" s="58"/>
      <c r="E52" s="62"/>
      <c r="I52" s="53"/>
      <c r="J52" s="53"/>
      <c r="K52" s="53"/>
      <c r="L52" s="53"/>
      <c r="M52" s="266"/>
      <c r="N52" s="55"/>
      <c r="O52" s="55"/>
      <c r="P52" s="55"/>
      <c r="Q52" s="73"/>
    </row>
    <row r="53" spans="1:21">
      <c r="A53" s="60"/>
      <c r="B53" s="66" t="s">
        <v>1666</v>
      </c>
      <c r="C53" s="60"/>
      <c r="D53" s="60"/>
      <c r="E53" s="292">
        <f>E22-E51</f>
        <v>0</v>
      </c>
      <c r="I53" s="53"/>
      <c r="J53" s="59"/>
      <c r="K53" s="53"/>
      <c r="L53" s="53"/>
      <c r="M53" s="267"/>
      <c r="N53" s="55"/>
      <c r="O53" s="55"/>
      <c r="P53" s="55"/>
      <c r="Q53" s="73"/>
    </row>
    <row r="54" spans="1:21">
      <c r="I54" s="53"/>
      <c r="J54" s="59"/>
      <c r="K54" s="53"/>
      <c r="L54" s="53"/>
      <c r="M54" s="266"/>
      <c r="N54" s="55"/>
      <c r="O54" s="55"/>
      <c r="P54" s="55"/>
      <c r="Q54" s="73"/>
    </row>
    <row r="55" spans="1:21">
      <c r="I55" s="53"/>
      <c r="J55" s="53"/>
      <c r="K55" s="53"/>
      <c r="L55" s="53"/>
      <c r="M55" s="266"/>
      <c r="N55" s="55"/>
      <c r="O55" s="55"/>
      <c r="P55" s="55"/>
      <c r="Q55" s="73"/>
    </row>
    <row r="56" spans="1:21">
      <c r="I56" s="53"/>
      <c r="J56" s="53"/>
      <c r="K56" s="56"/>
      <c r="L56" s="53"/>
      <c r="M56" s="266"/>
      <c r="N56" s="55"/>
      <c r="O56" s="55"/>
      <c r="P56" s="55"/>
      <c r="Q56" s="73"/>
    </row>
    <row r="57" spans="1:21">
      <c r="I57" s="53"/>
      <c r="J57" s="53"/>
      <c r="K57" s="53"/>
      <c r="L57" s="53"/>
      <c r="M57" s="55"/>
      <c r="N57" s="55"/>
      <c r="O57" s="55"/>
      <c r="P57" s="55"/>
      <c r="Q57" s="73"/>
    </row>
    <row r="58" spans="1:21">
      <c r="I58" s="53"/>
      <c r="J58" s="53"/>
      <c r="K58" s="53"/>
      <c r="L58" s="53"/>
      <c r="M58" s="55"/>
      <c r="N58" s="55"/>
      <c r="O58" s="267"/>
      <c r="P58" s="55"/>
      <c r="Q58" s="73"/>
    </row>
    <row r="59" spans="1:21">
      <c r="I59" s="53"/>
      <c r="J59" s="53"/>
      <c r="K59" s="53"/>
      <c r="L59" s="53"/>
      <c r="M59" s="53"/>
      <c r="N59" s="53"/>
      <c r="O59" s="53"/>
      <c r="P59" s="53"/>
      <c r="Q59" s="73"/>
    </row>
    <row r="60" spans="1:21">
      <c r="I60" s="73"/>
      <c r="J60" s="73"/>
      <c r="K60" s="73"/>
      <c r="L60" s="73"/>
      <c r="M60" s="73"/>
      <c r="N60" s="73"/>
      <c r="O60" s="73"/>
      <c r="P60" s="73"/>
      <c r="Q60" s="73"/>
    </row>
    <row r="61" spans="1:21">
      <c r="H61">
        <v>200</v>
      </c>
    </row>
    <row r="62" spans="1:21">
      <c r="A62" s="69" t="s">
        <v>1596</v>
      </c>
      <c r="E62" s="145" t="s">
        <v>1646</v>
      </c>
      <c r="F62" s="145"/>
      <c r="G62" s="145"/>
      <c r="H62" s="206">
        <v>24</v>
      </c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t="s">
        <v>1756</v>
      </c>
    </row>
    <row r="63" spans="1:21" s="220" customFormat="1">
      <c r="A63" s="220" t="s">
        <v>1646</v>
      </c>
      <c r="B63" s="220" t="s">
        <v>1753</v>
      </c>
      <c r="C63" s="220" t="s">
        <v>1646</v>
      </c>
      <c r="E63" s="220" t="s">
        <v>1646</v>
      </c>
      <c r="F63" s="220" t="s">
        <v>1646</v>
      </c>
      <c r="G63" s="220" t="s">
        <v>1646</v>
      </c>
      <c r="H63" s="220">
        <v>1</v>
      </c>
      <c r="I63" s="220">
        <f>H63</f>
        <v>1</v>
      </c>
      <c r="J63" s="220">
        <f t="shared" ref="J63:S63" si="0">I63</f>
        <v>1</v>
      </c>
      <c r="K63" s="220">
        <f t="shared" si="0"/>
        <v>1</v>
      </c>
      <c r="L63" s="220">
        <f t="shared" si="0"/>
        <v>1</v>
      </c>
      <c r="M63" s="220">
        <f t="shared" si="0"/>
        <v>1</v>
      </c>
      <c r="N63" s="220">
        <f t="shared" si="0"/>
        <v>1</v>
      </c>
      <c r="O63" s="220">
        <f t="shared" si="0"/>
        <v>1</v>
      </c>
      <c r="P63" s="220">
        <f t="shared" si="0"/>
        <v>1</v>
      </c>
      <c r="Q63" s="220">
        <f t="shared" si="0"/>
        <v>1</v>
      </c>
      <c r="R63" s="220">
        <f t="shared" si="0"/>
        <v>1</v>
      </c>
      <c r="S63" s="220">
        <f t="shared" si="0"/>
        <v>1</v>
      </c>
      <c r="T63" s="220">
        <v>0</v>
      </c>
      <c r="U63" s="220">
        <f>SUM(H63:T63)</f>
        <v>12</v>
      </c>
    </row>
    <row r="64" spans="1:21">
      <c r="A64" t="s">
        <v>1744</v>
      </c>
      <c r="C64" t="s">
        <v>1646</v>
      </c>
      <c r="E64" t="s">
        <v>1646</v>
      </c>
      <c r="F64" s="145" t="s">
        <v>1646</v>
      </c>
      <c r="G64" s="145" t="s">
        <v>1646</v>
      </c>
      <c r="H64" s="145">
        <f>SUM(H63*$C$65)</f>
        <v>0</v>
      </c>
      <c r="I64" s="145">
        <f>SUM(I63*$C$65)</f>
        <v>0</v>
      </c>
      <c r="J64" s="145">
        <f t="shared" ref="J64:S64" si="1">SUM(J63*$C$65)</f>
        <v>0</v>
      </c>
      <c r="K64" s="145">
        <f t="shared" si="1"/>
        <v>0</v>
      </c>
      <c r="L64" s="145">
        <f t="shared" si="1"/>
        <v>0</v>
      </c>
      <c r="M64" s="145">
        <f t="shared" si="1"/>
        <v>0</v>
      </c>
      <c r="N64" s="145">
        <f t="shared" si="1"/>
        <v>0</v>
      </c>
      <c r="O64" s="145">
        <f t="shared" si="1"/>
        <v>0</v>
      </c>
      <c r="P64" s="145">
        <f t="shared" si="1"/>
        <v>0</v>
      </c>
      <c r="Q64" s="145">
        <f t="shared" si="1"/>
        <v>0</v>
      </c>
      <c r="R64" s="145">
        <f t="shared" si="1"/>
        <v>0</v>
      </c>
      <c r="S64" s="145">
        <f t="shared" si="1"/>
        <v>0</v>
      </c>
      <c r="U64" s="78">
        <f>SUM(H64:S64)</f>
        <v>0</v>
      </c>
    </row>
    <row r="65" spans="1:21">
      <c r="B65" t="s">
        <v>1745</v>
      </c>
      <c r="C65" s="102">
        <f>breakeven!F43</f>
        <v>0</v>
      </c>
      <c r="F65" s="145"/>
      <c r="G65" s="145"/>
      <c r="H65" s="145" t="s">
        <v>1646</v>
      </c>
      <c r="I65" s="145" t="s">
        <v>1646</v>
      </c>
      <c r="J65" s="145" t="s">
        <v>1646</v>
      </c>
      <c r="K65" s="145" t="s">
        <v>1646</v>
      </c>
      <c r="L65" s="145" t="s">
        <v>1646</v>
      </c>
      <c r="M65" s="145" t="s">
        <v>1646</v>
      </c>
      <c r="N65" s="145" t="s">
        <v>1646</v>
      </c>
      <c r="O65" s="145" t="s">
        <v>1646</v>
      </c>
      <c r="P65" s="145" t="s">
        <v>1646</v>
      </c>
      <c r="Q65" s="145" t="s">
        <v>1646</v>
      </c>
      <c r="R65" s="145" t="s">
        <v>1646</v>
      </c>
      <c r="S65" s="145" t="s">
        <v>1646</v>
      </c>
      <c r="U65" s="78"/>
    </row>
    <row r="66" spans="1:21">
      <c r="B66" t="s">
        <v>1727</v>
      </c>
      <c r="C66" s="102">
        <f>breakeven!F45</f>
        <v>0</v>
      </c>
      <c r="F66" s="145"/>
      <c r="G66" s="145"/>
      <c r="H66" s="145">
        <f>SUM(H63*$C$66)</f>
        <v>0</v>
      </c>
      <c r="I66" s="145">
        <f>SUM(I63*$C$66)</f>
        <v>0</v>
      </c>
      <c r="J66" s="145">
        <f t="shared" ref="J66:S66" si="2">SUM(J63*$C$66)</f>
        <v>0</v>
      </c>
      <c r="K66" s="145">
        <f t="shared" si="2"/>
        <v>0</v>
      </c>
      <c r="L66" s="145">
        <f t="shared" si="2"/>
        <v>0</v>
      </c>
      <c r="M66" s="145">
        <f t="shared" si="2"/>
        <v>0</v>
      </c>
      <c r="N66" s="145">
        <f t="shared" si="2"/>
        <v>0</v>
      </c>
      <c r="O66" s="145">
        <f t="shared" si="2"/>
        <v>0</v>
      </c>
      <c r="P66" s="145">
        <f t="shared" si="2"/>
        <v>0</v>
      </c>
      <c r="Q66" s="145">
        <f t="shared" si="2"/>
        <v>0</v>
      </c>
      <c r="R66" s="145">
        <f t="shared" si="2"/>
        <v>0</v>
      </c>
      <c r="S66" s="145">
        <f t="shared" si="2"/>
        <v>0</v>
      </c>
      <c r="U66" s="78">
        <f>SUM(H66:S66)</f>
        <v>0</v>
      </c>
    </row>
    <row r="67" spans="1:21">
      <c r="F67" s="145"/>
      <c r="G67" s="145"/>
      <c r="H67" s="145"/>
      <c r="I67" s="145"/>
      <c r="J67" s="145"/>
      <c r="K67" s="145" t="s">
        <v>1646</v>
      </c>
      <c r="L67" s="145"/>
      <c r="M67" s="145"/>
      <c r="N67" s="145"/>
      <c r="O67" s="145"/>
      <c r="P67" s="145"/>
      <c r="Q67" s="145"/>
      <c r="R67" s="145"/>
      <c r="S67" s="145"/>
      <c r="U67" s="78"/>
    </row>
    <row r="68" spans="1:21">
      <c r="A68" t="s">
        <v>1754</v>
      </c>
      <c r="F68" s="145"/>
      <c r="G68" s="145"/>
      <c r="H68" s="145">
        <f>SUM(H64-H66)</f>
        <v>0</v>
      </c>
      <c r="I68" s="145">
        <f t="shared" ref="I68:S68" si="3">SUM(I64-I66)</f>
        <v>0</v>
      </c>
      <c r="J68" s="145">
        <f t="shared" si="3"/>
        <v>0</v>
      </c>
      <c r="K68" s="145">
        <f t="shared" si="3"/>
        <v>0</v>
      </c>
      <c r="L68" s="145">
        <f t="shared" si="3"/>
        <v>0</v>
      </c>
      <c r="M68" s="145">
        <f t="shared" si="3"/>
        <v>0</v>
      </c>
      <c r="N68" s="145">
        <f t="shared" si="3"/>
        <v>0</v>
      </c>
      <c r="O68" s="145">
        <f t="shared" si="3"/>
        <v>0</v>
      </c>
      <c r="P68" s="145">
        <f t="shared" si="3"/>
        <v>0</v>
      </c>
      <c r="Q68" s="145">
        <f t="shared" si="3"/>
        <v>0</v>
      </c>
      <c r="R68" s="145">
        <f t="shared" si="3"/>
        <v>0</v>
      </c>
      <c r="S68" s="145">
        <f t="shared" si="3"/>
        <v>0</v>
      </c>
      <c r="U68" s="78">
        <f>SUM(H68:S68)</f>
        <v>0</v>
      </c>
    </row>
    <row r="69" spans="1:21">
      <c r="A69" t="str">
        <f>'[2]Pro-forma income-exp'!B13</f>
        <v>EXPENSES:</v>
      </c>
      <c r="F69" s="145"/>
      <c r="G69" s="145"/>
      <c r="H69" s="145" t="s">
        <v>1728</v>
      </c>
      <c r="I69" s="145" t="s">
        <v>1729</v>
      </c>
      <c r="J69" s="145" t="s">
        <v>1730</v>
      </c>
      <c r="K69" s="145" t="s">
        <v>1731</v>
      </c>
      <c r="L69" s="145" t="s">
        <v>1732</v>
      </c>
      <c r="M69" s="145" t="s">
        <v>1733</v>
      </c>
      <c r="N69" s="145" t="s">
        <v>1734</v>
      </c>
      <c r="O69" s="145" t="s">
        <v>1735</v>
      </c>
      <c r="P69" s="145" t="s">
        <v>1736</v>
      </c>
      <c r="Q69" s="145" t="s">
        <v>1737</v>
      </c>
      <c r="R69" s="145" t="s">
        <v>1738</v>
      </c>
      <c r="S69" s="145" t="s">
        <v>1739</v>
      </c>
      <c r="U69" s="78"/>
    </row>
    <row r="70" spans="1:21">
      <c r="A70">
        <f>'[2]Pro-forma income-exp'!B15</f>
        <v>0</v>
      </c>
      <c r="F70" s="145" t="s">
        <v>1740</v>
      </c>
      <c r="G70" s="145" t="s">
        <v>1741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U70" s="78"/>
    </row>
    <row r="71" spans="1:21">
      <c r="B71" t="str">
        <f>'Pro-forma income-exp'!C14</f>
        <v>Salaries</v>
      </c>
      <c r="C71" t="str">
        <f>'Pro-forma income-exp'!D14</f>
        <v xml:space="preserve"> </v>
      </c>
      <c r="D71" t="str">
        <f>'Pro-forma income-exp'!E14</f>
        <v xml:space="preserve"> </v>
      </c>
      <c r="E71" t="str">
        <f>'Pro-forma income-exp'!F14</f>
        <v xml:space="preserve"> </v>
      </c>
      <c r="F71" s="207">
        <f>'Pro-forma income-exp'!G14</f>
        <v>0</v>
      </c>
      <c r="G71" s="208">
        <f>F71/12</f>
        <v>0</v>
      </c>
      <c r="H71" s="145">
        <f t="shared" ref="H71:H94" si="4">G71</f>
        <v>0</v>
      </c>
      <c r="I71" s="145">
        <f t="shared" ref="I71:S71" si="5">H71</f>
        <v>0</v>
      </c>
      <c r="J71" s="145">
        <f t="shared" si="5"/>
        <v>0</v>
      </c>
      <c r="K71" s="145">
        <f t="shared" si="5"/>
        <v>0</v>
      </c>
      <c r="L71" s="145">
        <f t="shared" si="5"/>
        <v>0</v>
      </c>
      <c r="M71" s="145">
        <f t="shared" si="5"/>
        <v>0</v>
      </c>
      <c r="N71" s="145">
        <f t="shared" si="5"/>
        <v>0</v>
      </c>
      <c r="O71" s="145">
        <f t="shared" si="5"/>
        <v>0</v>
      </c>
      <c r="P71" s="145">
        <f t="shared" si="5"/>
        <v>0</v>
      </c>
      <c r="Q71" s="145">
        <f t="shared" si="5"/>
        <v>0</v>
      </c>
      <c r="R71" s="145">
        <f t="shared" si="5"/>
        <v>0</v>
      </c>
      <c r="S71" s="145">
        <f t="shared" si="5"/>
        <v>0</v>
      </c>
      <c r="T71" s="145">
        <v>0</v>
      </c>
      <c r="U71" s="78">
        <f>SUM(H71:T71)</f>
        <v>0</v>
      </c>
    </row>
    <row r="72" spans="1:21">
      <c r="B72" t="str">
        <f>'Pro-forma income-exp'!C15</f>
        <v>Employee Wages</v>
      </c>
      <c r="C72" t="str">
        <f>'Pro-forma income-exp'!D15</f>
        <v xml:space="preserve"> </v>
      </c>
      <c r="D72" t="str">
        <f>'Pro-forma income-exp'!E15</f>
        <v xml:space="preserve"> </v>
      </c>
      <c r="E72" t="str">
        <f>'Pro-forma income-exp'!F15</f>
        <v xml:space="preserve"> </v>
      </c>
      <c r="F72" s="207">
        <f>'Pro-forma income-exp'!G15</f>
        <v>0</v>
      </c>
      <c r="G72" s="208">
        <f t="shared" ref="G72:G94" si="6">F72/12</f>
        <v>0</v>
      </c>
      <c r="H72" s="145">
        <f t="shared" si="4"/>
        <v>0</v>
      </c>
      <c r="I72" s="145">
        <f t="shared" ref="I72:S87" si="7">H72</f>
        <v>0</v>
      </c>
      <c r="J72" s="145">
        <f t="shared" si="7"/>
        <v>0</v>
      </c>
      <c r="K72" s="145">
        <f t="shared" si="7"/>
        <v>0</v>
      </c>
      <c r="L72" s="145">
        <f t="shared" si="7"/>
        <v>0</v>
      </c>
      <c r="M72" s="145">
        <f t="shared" si="7"/>
        <v>0</v>
      </c>
      <c r="N72" s="145">
        <f t="shared" si="7"/>
        <v>0</v>
      </c>
      <c r="O72" s="145">
        <f t="shared" si="7"/>
        <v>0</v>
      </c>
      <c r="P72" s="145">
        <f t="shared" si="7"/>
        <v>0</v>
      </c>
      <c r="Q72" s="145">
        <f t="shared" si="7"/>
        <v>0</v>
      </c>
      <c r="R72" s="145">
        <f t="shared" si="7"/>
        <v>0</v>
      </c>
      <c r="S72" s="145">
        <f t="shared" si="7"/>
        <v>0</v>
      </c>
      <c r="U72" s="78">
        <f t="shared" ref="U72:U95" si="8">SUM(H72:S72)</f>
        <v>0</v>
      </c>
    </row>
    <row r="73" spans="1:21">
      <c r="B73" t="str">
        <f>'Pro-forma income-exp'!C16</f>
        <v>Payroll Exp.</v>
      </c>
      <c r="C73">
        <f>'Pro-forma income-exp'!D16</f>
        <v>0</v>
      </c>
      <c r="D73">
        <f>'Pro-forma income-exp'!E16</f>
        <v>0</v>
      </c>
      <c r="E73">
        <f>'Pro-forma income-exp'!F16</f>
        <v>0</v>
      </c>
      <c r="F73" s="207">
        <f>'Pro-forma income-exp'!G16</f>
        <v>0</v>
      </c>
      <c r="G73" s="208">
        <f t="shared" si="6"/>
        <v>0</v>
      </c>
      <c r="H73" s="145">
        <f t="shared" si="4"/>
        <v>0</v>
      </c>
      <c r="I73" s="145">
        <f t="shared" si="7"/>
        <v>0</v>
      </c>
      <c r="J73" s="145">
        <f t="shared" si="7"/>
        <v>0</v>
      </c>
      <c r="K73" s="145">
        <f t="shared" si="7"/>
        <v>0</v>
      </c>
      <c r="L73" s="145">
        <f t="shared" si="7"/>
        <v>0</v>
      </c>
      <c r="M73" s="145">
        <f t="shared" si="7"/>
        <v>0</v>
      </c>
      <c r="N73" s="145">
        <f t="shared" si="7"/>
        <v>0</v>
      </c>
      <c r="O73" s="145">
        <f t="shared" si="7"/>
        <v>0</v>
      </c>
      <c r="P73" s="145">
        <f t="shared" si="7"/>
        <v>0</v>
      </c>
      <c r="Q73" s="145">
        <f t="shared" si="7"/>
        <v>0</v>
      </c>
      <c r="R73" s="145">
        <f t="shared" si="7"/>
        <v>0</v>
      </c>
      <c r="S73" s="145">
        <f t="shared" si="7"/>
        <v>0</v>
      </c>
      <c r="U73" s="78">
        <f t="shared" si="8"/>
        <v>0</v>
      </c>
    </row>
    <row r="74" spans="1:21">
      <c r="B74" t="str">
        <f>'Pro-forma income-exp'!C17</f>
        <v>Workers Comp</v>
      </c>
      <c r="C74">
        <f>'Pro-forma income-exp'!D17</f>
        <v>7.4499999999999997E-2</v>
      </c>
      <c r="D74">
        <f>'Pro-forma income-exp'!E17</f>
        <v>0</v>
      </c>
      <c r="E74">
        <f>'Pro-forma income-exp'!F17</f>
        <v>0</v>
      </c>
      <c r="F74" s="207">
        <f>'Pro-forma income-exp'!G17</f>
        <v>0</v>
      </c>
      <c r="G74" s="208">
        <f t="shared" si="6"/>
        <v>0</v>
      </c>
      <c r="H74" s="145">
        <f t="shared" si="4"/>
        <v>0</v>
      </c>
      <c r="I74" s="145">
        <f t="shared" si="7"/>
        <v>0</v>
      </c>
      <c r="J74" s="145">
        <f t="shared" si="7"/>
        <v>0</v>
      </c>
      <c r="K74" s="145">
        <f t="shared" si="7"/>
        <v>0</v>
      </c>
      <c r="L74" s="145">
        <f t="shared" si="7"/>
        <v>0</v>
      </c>
      <c r="M74" s="145">
        <f t="shared" si="7"/>
        <v>0</v>
      </c>
      <c r="N74" s="145">
        <f t="shared" si="7"/>
        <v>0</v>
      </c>
      <c r="O74" s="145">
        <f t="shared" si="7"/>
        <v>0</v>
      </c>
      <c r="P74" s="145">
        <f t="shared" si="7"/>
        <v>0</v>
      </c>
      <c r="Q74" s="145">
        <f t="shared" si="7"/>
        <v>0</v>
      </c>
      <c r="R74" s="145">
        <f t="shared" si="7"/>
        <v>0</v>
      </c>
      <c r="S74" s="145">
        <f t="shared" si="7"/>
        <v>0</v>
      </c>
      <c r="U74" s="78">
        <f t="shared" si="8"/>
        <v>0</v>
      </c>
    </row>
    <row r="75" spans="1:21">
      <c r="B75" t="str">
        <f>'Pro-forma income-exp'!C18</f>
        <v>Health Plan</v>
      </c>
      <c r="C75" t="str">
        <f>'Pro-forma income-exp'!D18</f>
        <v>per month =</v>
      </c>
      <c r="D75">
        <f>'Pro-forma income-exp'!E18</f>
        <v>0</v>
      </c>
      <c r="E75">
        <f>'Pro-forma income-exp'!F18</f>
        <v>0</v>
      </c>
      <c r="F75" s="207">
        <f>'Pro-forma income-exp'!G18</f>
        <v>0</v>
      </c>
      <c r="G75" s="208">
        <f t="shared" si="6"/>
        <v>0</v>
      </c>
      <c r="H75" s="145">
        <f t="shared" si="4"/>
        <v>0</v>
      </c>
      <c r="I75" s="145">
        <f t="shared" si="7"/>
        <v>0</v>
      </c>
      <c r="J75" s="145">
        <f t="shared" si="7"/>
        <v>0</v>
      </c>
      <c r="K75" s="145">
        <f t="shared" si="7"/>
        <v>0</v>
      </c>
      <c r="L75" s="145">
        <f t="shared" si="7"/>
        <v>0</v>
      </c>
      <c r="M75" s="145">
        <f t="shared" si="7"/>
        <v>0</v>
      </c>
      <c r="N75" s="145">
        <f t="shared" si="7"/>
        <v>0</v>
      </c>
      <c r="O75" s="145">
        <f t="shared" si="7"/>
        <v>0</v>
      </c>
      <c r="P75" s="145">
        <f t="shared" si="7"/>
        <v>0</v>
      </c>
      <c r="Q75" s="145">
        <f t="shared" si="7"/>
        <v>0</v>
      </c>
      <c r="R75" s="145">
        <f t="shared" si="7"/>
        <v>0</v>
      </c>
      <c r="S75" s="145">
        <f t="shared" si="7"/>
        <v>0</v>
      </c>
      <c r="U75" s="78">
        <f t="shared" si="8"/>
        <v>0</v>
      </c>
    </row>
    <row r="76" spans="1:21">
      <c r="B76" t="str">
        <f>'Pro-forma income-exp'!C19</f>
        <v>travel</v>
      </c>
      <c r="C76" t="str">
        <f>'Pro-forma income-exp'!D19</f>
        <v>per month =</v>
      </c>
      <c r="D76">
        <f>'Pro-forma income-exp'!E19</f>
        <v>0</v>
      </c>
      <c r="E76">
        <f>'Pro-forma income-exp'!F19</f>
        <v>0</v>
      </c>
      <c r="F76" s="207">
        <f>'Pro-forma income-exp'!G19</f>
        <v>0</v>
      </c>
      <c r="G76" s="208">
        <f t="shared" si="6"/>
        <v>0</v>
      </c>
      <c r="H76" s="145">
        <f t="shared" si="4"/>
        <v>0</v>
      </c>
      <c r="I76" s="145">
        <f t="shared" si="7"/>
        <v>0</v>
      </c>
      <c r="J76" s="145">
        <f t="shared" si="7"/>
        <v>0</v>
      </c>
      <c r="K76" s="145">
        <f t="shared" si="7"/>
        <v>0</v>
      </c>
      <c r="L76" s="145">
        <f t="shared" si="7"/>
        <v>0</v>
      </c>
      <c r="M76" s="145">
        <f t="shared" si="7"/>
        <v>0</v>
      </c>
      <c r="N76" s="145">
        <f t="shared" si="7"/>
        <v>0</v>
      </c>
      <c r="O76" s="145">
        <f t="shared" si="7"/>
        <v>0</v>
      </c>
      <c r="P76" s="145">
        <f t="shared" si="7"/>
        <v>0</v>
      </c>
      <c r="Q76" s="145">
        <f t="shared" si="7"/>
        <v>0</v>
      </c>
      <c r="R76" s="145">
        <f t="shared" si="7"/>
        <v>0</v>
      </c>
      <c r="S76" s="145">
        <f t="shared" si="7"/>
        <v>0</v>
      </c>
      <c r="U76" s="78">
        <f t="shared" si="8"/>
        <v>0</v>
      </c>
    </row>
    <row r="77" spans="1:21">
      <c r="B77" t="str">
        <f>'Pro-forma income-exp'!C20</f>
        <v>Supplies</v>
      </c>
      <c r="C77" t="str">
        <f>'Pro-forma income-exp'!D20</f>
        <v>per month =</v>
      </c>
      <c r="D77">
        <f>'Pro-forma income-exp'!E20</f>
        <v>0</v>
      </c>
      <c r="E77">
        <f>'Pro-forma income-exp'!F20</f>
        <v>0</v>
      </c>
      <c r="F77" s="207">
        <f>'Pro-forma income-exp'!G20</f>
        <v>0</v>
      </c>
      <c r="G77" s="208">
        <f t="shared" si="6"/>
        <v>0</v>
      </c>
      <c r="H77" s="145">
        <f t="shared" si="4"/>
        <v>0</v>
      </c>
      <c r="I77" s="145">
        <f t="shared" si="7"/>
        <v>0</v>
      </c>
      <c r="J77" s="145">
        <f t="shared" si="7"/>
        <v>0</v>
      </c>
      <c r="K77" s="145">
        <f t="shared" si="7"/>
        <v>0</v>
      </c>
      <c r="L77" s="145">
        <f t="shared" si="7"/>
        <v>0</v>
      </c>
      <c r="M77" s="145">
        <f t="shared" si="7"/>
        <v>0</v>
      </c>
      <c r="N77" s="145">
        <f t="shared" si="7"/>
        <v>0</v>
      </c>
      <c r="O77" s="145">
        <f t="shared" si="7"/>
        <v>0</v>
      </c>
      <c r="P77" s="145">
        <f t="shared" si="7"/>
        <v>0</v>
      </c>
      <c r="Q77" s="145">
        <f t="shared" si="7"/>
        <v>0</v>
      </c>
      <c r="R77" s="145">
        <f t="shared" si="7"/>
        <v>0</v>
      </c>
      <c r="S77" s="145">
        <f t="shared" si="7"/>
        <v>0</v>
      </c>
      <c r="U77" s="78">
        <f t="shared" si="8"/>
        <v>0</v>
      </c>
    </row>
    <row r="78" spans="1:21">
      <c r="B78" t="str">
        <f>'Pro-forma income-exp'!C21</f>
        <v>Maintenance</v>
      </c>
      <c r="C78" t="str">
        <f>'Pro-forma income-exp'!D21</f>
        <v>per month =</v>
      </c>
      <c r="D78">
        <f>'Pro-forma income-exp'!E21</f>
        <v>0</v>
      </c>
      <c r="E78">
        <f>'Pro-forma income-exp'!F21</f>
        <v>0</v>
      </c>
      <c r="F78" s="207">
        <f>'Pro-forma income-exp'!G21</f>
        <v>0</v>
      </c>
      <c r="G78" s="208">
        <f t="shared" si="6"/>
        <v>0</v>
      </c>
      <c r="H78" s="145">
        <f t="shared" si="4"/>
        <v>0</v>
      </c>
      <c r="I78" s="145">
        <f t="shared" si="7"/>
        <v>0</v>
      </c>
      <c r="J78" s="145">
        <f t="shared" si="7"/>
        <v>0</v>
      </c>
      <c r="K78" s="145">
        <f t="shared" si="7"/>
        <v>0</v>
      </c>
      <c r="L78" s="145">
        <f t="shared" si="7"/>
        <v>0</v>
      </c>
      <c r="M78" s="145">
        <f t="shared" si="7"/>
        <v>0</v>
      </c>
      <c r="N78" s="145">
        <f t="shared" si="7"/>
        <v>0</v>
      </c>
      <c r="O78" s="145">
        <f t="shared" si="7"/>
        <v>0</v>
      </c>
      <c r="P78" s="145">
        <f t="shared" si="7"/>
        <v>0</v>
      </c>
      <c r="Q78" s="145">
        <f t="shared" si="7"/>
        <v>0</v>
      </c>
      <c r="R78" s="145">
        <f t="shared" si="7"/>
        <v>0</v>
      </c>
      <c r="S78" s="145">
        <f t="shared" si="7"/>
        <v>0</v>
      </c>
      <c r="U78" s="78">
        <f t="shared" si="8"/>
        <v>0</v>
      </c>
    </row>
    <row r="79" spans="1:21">
      <c r="B79" t="str">
        <f>'Pro-forma income-exp'!C22</f>
        <v>Ad/Promotion</v>
      </c>
      <c r="C79">
        <f>'Pro-forma income-exp'!D22</f>
        <v>0</v>
      </c>
      <c r="D79" t="str">
        <f>'Pro-forma income-exp'!E22</f>
        <v xml:space="preserve"> </v>
      </c>
      <c r="E79">
        <f>'Pro-forma income-exp'!F22</f>
        <v>0</v>
      </c>
      <c r="F79" s="207">
        <f>'Pro-forma income-exp'!G22</f>
        <v>0</v>
      </c>
      <c r="G79" s="208">
        <f t="shared" si="6"/>
        <v>0</v>
      </c>
      <c r="H79" s="145">
        <f t="shared" si="4"/>
        <v>0</v>
      </c>
      <c r="I79" s="145">
        <f t="shared" si="7"/>
        <v>0</v>
      </c>
      <c r="J79" s="145">
        <f t="shared" si="7"/>
        <v>0</v>
      </c>
      <c r="K79" s="145">
        <f t="shared" si="7"/>
        <v>0</v>
      </c>
      <c r="L79" s="145">
        <f t="shared" si="7"/>
        <v>0</v>
      </c>
      <c r="M79" s="145">
        <f t="shared" si="7"/>
        <v>0</v>
      </c>
      <c r="N79" s="145">
        <f t="shared" si="7"/>
        <v>0</v>
      </c>
      <c r="O79" s="145">
        <f t="shared" si="7"/>
        <v>0</v>
      </c>
      <c r="P79" s="145">
        <f t="shared" si="7"/>
        <v>0</v>
      </c>
      <c r="Q79" s="145">
        <f t="shared" si="7"/>
        <v>0</v>
      </c>
      <c r="R79" s="145">
        <f t="shared" si="7"/>
        <v>0</v>
      </c>
      <c r="S79" s="145">
        <f t="shared" si="7"/>
        <v>0</v>
      </c>
      <c r="U79" s="78">
        <f t="shared" si="8"/>
        <v>0</v>
      </c>
    </row>
    <row r="80" spans="1:21">
      <c r="B80" t="str">
        <f>'Pro-forma income-exp'!C23</f>
        <v>Office Expense</v>
      </c>
      <c r="C80" t="str">
        <f>'Pro-forma income-exp'!D23</f>
        <v>per month =</v>
      </c>
      <c r="D80">
        <f>'Pro-forma income-exp'!E23</f>
        <v>0</v>
      </c>
      <c r="E80">
        <f>'Pro-forma income-exp'!F23</f>
        <v>0</v>
      </c>
      <c r="F80" s="207">
        <f>'Pro-forma income-exp'!G23</f>
        <v>0</v>
      </c>
      <c r="G80" s="208">
        <f t="shared" si="6"/>
        <v>0</v>
      </c>
      <c r="H80" s="145">
        <f t="shared" si="4"/>
        <v>0</v>
      </c>
      <c r="I80" s="145">
        <f t="shared" si="7"/>
        <v>0</v>
      </c>
      <c r="J80" s="145">
        <f t="shared" si="7"/>
        <v>0</v>
      </c>
      <c r="K80" s="145">
        <f t="shared" si="7"/>
        <v>0</v>
      </c>
      <c r="L80" s="145">
        <f t="shared" si="7"/>
        <v>0</v>
      </c>
      <c r="M80" s="145">
        <f t="shared" si="7"/>
        <v>0</v>
      </c>
      <c r="N80" s="145">
        <f t="shared" si="7"/>
        <v>0</v>
      </c>
      <c r="O80" s="145">
        <f t="shared" si="7"/>
        <v>0</v>
      </c>
      <c r="P80" s="145">
        <f t="shared" si="7"/>
        <v>0</v>
      </c>
      <c r="Q80" s="145">
        <f t="shared" si="7"/>
        <v>0</v>
      </c>
      <c r="R80" s="145">
        <f t="shared" si="7"/>
        <v>0</v>
      </c>
      <c r="S80" s="145">
        <f t="shared" si="7"/>
        <v>0</v>
      </c>
      <c r="U80" s="78">
        <f t="shared" si="8"/>
        <v>0</v>
      </c>
    </row>
    <row r="81" spans="1:21">
      <c r="B81" t="str">
        <f>'Pro-forma income-exp'!C24</f>
        <v>sdfasdfasd</v>
      </c>
      <c r="C81" t="str">
        <f>'Pro-forma income-exp'!D24</f>
        <v>per month =</v>
      </c>
      <c r="D81">
        <f>'Pro-forma income-exp'!E24</f>
        <v>0</v>
      </c>
      <c r="E81">
        <f>'Pro-forma income-exp'!F24</f>
        <v>0</v>
      </c>
      <c r="F81" s="207">
        <f>'Pro-forma income-exp'!G24</f>
        <v>0</v>
      </c>
      <c r="G81" s="208">
        <f t="shared" si="6"/>
        <v>0</v>
      </c>
      <c r="H81" s="145">
        <f t="shared" si="4"/>
        <v>0</v>
      </c>
      <c r="I81" s="145">
        <f t="shared" si="7"/>
        <v>0</v>
      </c>
      <c r="J81" s="145">
        <f t="shared" si="7"/>
        <v>0</v>
      </c>
      <c r="K81" s="145">
        <f t="shared" si="7"/>
        <v>0</v>
      </c>
      <c r="L81" s="145">
        <f t="shared" si="7"/>
        <v>0</v>
      </c>
      <c r="M81" s="145">
        <f t="shared" si="7"/>
        <v>0</v>
      </c>
      <c r="N81" s="145">
        <f t="shared" si="7"/>
        <v>0</v>
      </c>
      <c r="O81" s="145">
        <f t="shared" si="7"/>
        <v>0</v>
      </c>
      <c r="P81" s="145">
        <f t="shared" si="7"/>
        <v>0</v>
      </c>
      <c r="Q81" s="145">
        <f t="shared" si="7"/>
        <v>0</v>
      </c>
      <c r="R81" s="145">
        <f t="shared" si="7"/>
        <v>0</v>
      </c>
      <c r="S81" s="145">
        <f t="shared" si="7"/>
        <v>0</v>
      </c>
      <c r="U81" s="78">
        <f t="shared" si="8"/>
        <v>0</v>
      </c>
    </row>
    <row r="82" spans="1:21">
      <c r="B82" t="str">
        <f>'Pro-forma income-exp'!C25</f>
        <v>Acct &amp; Legal</v>
      </c>
      <c r="C82">
        <f>'Pro-forma income-exp'!D25</f>
        <v>0</v>
      </c>
      <c r="D82">
        <f>'Pro-forma income-exp'!E25</f>
        <v>0</v>
      </c>
      <c r="E82">
        <f>'Pro-forma income-exp'!F25</f>
        <v>0</v>
      </c>
      <c r="F82" s="207">
        <f>'Pro-forma income-exp'!G25</f>
        <v>0</v>
      </c>
      <c r="G82" s="208">
        <f t="shared" si="6"/>
        <v>0</v>
      </c>
      <c r="H82" s="145">
        <f t="shared" si="4"/>
        <v>0</v>
      </c>
      <c r="I82" s="145">
        <f t="shared" si="7"/>
        <v>0</v>
      </c>
      <c r="J82" s="145">
        <f t="shared" si="7"/>
        <v>0</v>
      </c>
      <c r="K82" s="145">
        <f t="shared" si="7"/>
        <v>0</v>
      </c>
      <c r="L82" s="145">
        <f t="shared" si="7"/>
        <v>0</v>
      </c>
      <c r="M82" s="145">
        <f t="shared" si="7"/>
        <v>0</v>
      </c>
      <c r="N82" s="145">
        <f t="shared" si="7"/>
        <v>0</v>
      </c>
      <c r="O82" s="145">
        <f t="shared" si="7"/>
        <v>0</v>
      </c>
      <c r="P82" s="145">
        <f t="shared" si="7"/>
        <v>0</v>
      </c>
      <c r="Q82" s="145">
        <f t="shared" si="7"/>
        <v>0</v>
      </c>
      <c r="R82" s="145">
        <f t="shared" si="7"/>
        <v>0</v>
      </c>
      <c r="S82" s="145">
        <f t="shared" si="7"/>
        <v>0</v>
      </c>
      <c r="U82" s="78">
        <f t="shared" si="8"/>
        <v>0</v>
      </c>
    </row>
    <row r="83" spans="1:21">
      <c r="B83" t="str">
        <f>'Pro-forma income-exp'!C26</f>
        <v>Rent</v>
      </c>
      <c r="C83" t="str">
        <f>'Pro-forma income-exp'!D26</f>
        <v>per month =</v>
      </c>
      <c r="D83">
        <f>'Pro-forma income-exp'!E26</f>
        <v>0</v>
      </c>
      <c r="E83">
        <f>'Pro-forma income-exp'!F26</f>
        <v>0</v>
      </c>
      <c r="F83" s="207">
        <f>'Pro-forma income-exp'!G26</f>
        <v>0</v>
      </c>
      <c r="G83" s="208">
        <f t="shared" si="6"/>
        <v>0</v>
      </c>
      <c r="H83" s="145">
        <f t="shared" si="4"/>
        <v>0</v>
      </c>
      <c r="I83" s="145">
        <f t="shared" si="7"/>
        <v>0</v>
      </c>
      <c r="J83" s="145">
        <f t="shared" si="7"/>
        <v>0</v>
      </c>
      <c r="K83" s="145">
        <f t="shared" si="7"/>
        <v>0</v>
      </c>
      <c r="L83" s="145">
        <f t="shared" si="7"/>
        <v>0</v>
      </c>
      <c r="M83" s="145">
        <f t="shared" si="7"/>
        <v>0</v>
      </c>
      <c r="N83" s="145">
        <f t="shared" si="7"/>
        <v>0</v>
      </c>
      <c r="O83" s="145">
        <f t="shared" si="7"/>
        <v>0</v>
      </c>
      <c r="P83" s="145">
        <f t="shared" si="7"/>
        <v>0</v>
      </c>
      <c r="Q83" s="145">
        <f t="shared" si="7"/>
        <v>0</v>
      </c>
      <c r="R83" s="145">
        <f t="shared" si="7"/>
        <v>0</v>
      </c>
      <c r="S83" s="145">
        <f t="shared" si="7"/>
        <v>0</v>
      </c>
      <c r="U83" s="78">
        <f t="shared" si="8"/>
        <v>0</v>
      </c>
    </row>
    <row r="84" spans="1:21">
      <c r="B84" t="str">
        <f>'Pro-forma income-exp'!C27</f>
        <v>Telephone</v>
      </c>
      <c r="C84" t="str">
        <f>'Pro-forma income-exp'!D27</f>
        <v>per month =</v>
      </c>
      <c r="D84">
        <f>'Pro-forma income-exp'!E27</f>
        <v>0</v>
      </c>
      <c r="E84">
        <f>'Pro-forma income-exp'!F27</f>
        <v>0</v>
      </c>
      <c r="F84" s="207">
        <f>'Pro-forma income-exp'!G27</f>
        <v>0</v>
      </c>
      <c r="G84" s="208">
        <f t="shared" si="6"/>
        <v>0</v>
      </c>
      <c r="H84" s="145">
        <f t="shared" si="4"/>
        <v>0</v>
      </c>
      <c r="I84" s="145">
        <f t="shared" si="7"/>
        <v>0</v>
      </c>
      <c r="J84" s="145">
        <f t="shared" si="7"/>
        <v>0</v>
      </c>
      <c r="K84" s="145">
        <f t="shared" si="7"/>
        <v>0</v>
      </c>
      <c r="L84" s="145">
        <f t="shared" si="7"/>
        <v>0</v>
      </c>
      <c r="M84" s="145">
        <f t="shared" si="7"/>
        <v>0</v>
      </c>
      <c r="N84" s="145">
        <f t="shared" si="7"/>
        <v>0</v>
      </c>
      <c r="O84" s="145">
        <f t="shared" si="7"/>
        <v>0</v>
      </c>
      <c r="P84" s="145">
        <f t="shared" si="7"/>
        <v>0</v>
      </c>
      <c r="Q84" s="145">
        <f t="shared" si="7"/>
        <v>0</v>
      </c>
      <c r="R84" s="145">
        <f t="shared" si="7"/>
        <v>0</v>
      </c>
      <c r="S84" s="145">
        <f t="shared" si="7"/>
        <v>0</v>
      </c>
      <c r="U84" s="78">
        <f t="shared" si="8"/>
        <v>0</v>
      </c>
    </row>
    <row r="85" spans="1:21">
      <c r="B85" t="str">
        <f>'Pro-forma income-exp'!C28</f>
        <v>Utilities</v>
      </c>
      <c r="C85" t="str">
        <f>'Pro-forma income-exp'!D28</f>
        <v>per month =</v>
      </c>
      <c r="D85">
        <f>'Pro-forma income-exp'!E28</f>
        <v>0</v>
      </c>
      <c r="E85">
        <f>'Pro-forma income-exp'!F28</f>
        <v>0</v>
      </c>
      <c r="F85" s="207">
        <f>'Pro-forma income-exp'!G28</f>
        <v>0</v>
      </c>
      <c r="G85" s="208">
        <f t="shared" si="6"/>
        <v>0</v>
      </c>
      <c r="H85" s="145">
        <f t="shared" si="4"/>
        <v>0</v>
      </c>
      <c r="I85" s="145">
        <f t="shared" si="7"/>
        <v>0</v>
      </c>
      <c r="J85" s="145">
        <f t="shared" si="7"/>
        <v>0</v>
      </c>
      <c r="K85" s="145">
        <f t="shared" si="7"/>
        <v>0</v>
      </c>
      <c r="L85" s="145">
        <f t="shared" si="7"/>
        <v>0</v>
      </c>
      <c r="M85" s="145">
        <f t="shared" si="7"/>
        <v>0</v>
      </c>
      <c r="N85" s="145">
        <f t="shared" si="7"/>
        <v>0</v>
      </c>
      <c r="O85" s="145">
        <f t="shared" si="7"/>
        <v>0</v>
      </c>
      <c r="P85" s="145">
        <f t="shared" si="7"/>
        <v>0</v>
      </c>
      <c r="Q85" s="145">
        <f t="shared" si="7"/>
        <v>0</v>
      </c>
      <c r="R85" s="145">
        <f t="shared" si="7"/>
        <v>0</v>
      </c>
      <c r="S85" s="145">
        <f t="shared" si="7"/>
        <v>0</v>
      </c>
      <c r="U85" s="78">
        <f t="shared" si="8"/>
        <v>0</v>
      </c>
    </row>
    <row r="86" spans="1:21">
      <c r="B86" t="str">
        <f>'Pro-forma income-exp'!C29</f>
        <v>Insurance</v>
      </c>
      <c r="C86">
        <f>'Pro-forma income-exp'!D29</f>
        <v>0</v>
      </c>
      <c r="D86">
        <f>'Pro-forma income-exp'!E29</f>
        <v>0</v>
      </c>
      <c r="E86">
        <f>'Pro-forma income-exp'!F29</f>
        <v>0</v>
      </c>
      <c r="F86" s="207">
        <f>'Pro-forma income-exp'!G29</f>
        <v>0</v>
      </c>
      <c r="G86" s="208">
        <f t="shared" si="6"/>
        <v>0</v>
      </c>
      <c r="H86" s="145">
        <f t="shared" si="4"/>
        <v>0</v>
      </c>
      <c r="I86" s="145">
        <f t="shared" si="7"/>
        <v>0</v>
      </c>
      <c r="J86" s="145">
        <f t="shared" si="7"/>
        <v>0</v>
      </c>
      <c r="K86" s="145">
        <f t="shared" si="7"/>
        <v>0</v>
      </c>
      <c r="L86" s="145">
        <f t="shared" si="7"/>
        <v>0</v>
      </c>
      <c r="M86" s="145">
        <f t="shared" si="7"/>
        <v>0</v>
      </c>
      <c r="N86" s="145">
        <f t="shared" si="7"/>
        <v>0</v>
      </c>
      <c r="O86" s="145">
        <f t="shared" si="7"/>
        <v>0</v>
      </c>
      <c r="P86" s="145">
        <f t="shared" si="7"/>
        <v>0</v>
      </c>
      <c r="Q86" s="145">
        <f t="shared" si="7"/>
        <v>0</v>
      </c>
      <c r="R86" s="145">
        <f t="shared" si="7"/>
        <v>0</v>
      </c>
      <c r="S86" s="145">
        <f t="shared" si="7"/>
        <v>0</v>
      </c>
      <c r="U86" s="78">
        <f t="shared" si="8"/>
        <v>0</v>
      </c>
    </row>
    <row r="87" spans="1:21">
      <c r="B87" t="str">
        <f>'Pro-forma income-exp'!C30</f>
        <v>Taxes (pp) + R/E</v>
      </c>
      <c r="C87" t="str">
        <f>'Pro-forma income-exp'!D30</f>
        <v>nnn</v>
      </c>
      <c r="D87">
        <f>'Pro-forma income-exp'!E30</f>
        <v>0</v>
      </c>
      <c r="E87">
        <f>'Pro-forma income-exp'!F30</f>
        <v>0</v>
      </c>
      <c r="F87" s="207">
        <f>'Pro-forma income-exp'!G30</f>
        <v>0</v>
      </c>
      <c r="G87" s="208">
        <f t="shared" si="6"/>
        <v>0</v>
      </c>
      <c r="H87" s="145">
        <f t="shared" si="4"/>
        <v>0</v>
      </c>
      <c r="I87" s="145">
        <f t="shared" si="7"/>
        <v>0</v>
      </c>
      <c r="J87" s="145">
        <f t="shared" si="7"/>
        <v>0</v>
      </c>
      <c r="K87" s="145">
        <f t="shared" si="7"/>
        <v>0</v>
      </c>
      <c r="L87" s="145">
        <f t="shared" si="7"/>
        <v>0</v>
      </c>
      <c r="M87" s="145">
        <f t="shared" si="7"/>
        <v>0</v>
      </c>
      <c r="N87" s="145">
        <f t="shared" si="7"/>
        <v>0</v>
      </c>
      <c r="O87" s="145">
        <f t="shared" si="7"/>
        <v>0</v>
      </c>
      <c r="P87" s="145">
        <f t="shared" si="7"/>
        <v>0</v>
      </c>
      <c r="Q87" s="145">
        <f t="shared" si="7"/>
        <v>0</v>
      </c>
      <c r="R87" s="145">
        <f t="shared" si="7"/>
        <v>0</v>
      </c>
      <c r="S87" s="145">
        <f t="shared" si="7"/>
        <v>0</v>
      </c>
      <c r="U87" s="78">
        <f t="shared" si="8"/>
        <v>0</v>
      </c>
    </row>
    <row r="88" spans="1:21">
      <c r="B88" t="str">
        <f>'Pro-forma income-exp'!C31</f>
        <v>NNN fees</v>
      </c>
      <c r="C88" t="str">
        <f>'Pro-forma income-exp'!D31</f>
        <v>per month =</v>
      </c>
      <c r="D88">
        <f>'Pro-forma income-exp'!E31</f>
        <v>0</v>
      </c>
      <c r="E88">
        <f>'Pro-forma income-exp'!F31</f>
        <v>0</v>
      </c>
      <c r="F88" s="207">
        <f>'Pro-forma income-exp'!G31</f>
        <v>0</v>
      </c>
      <c r="G88" s="208">
        <f t="shared" si="6"/>
        <v>0</v>
      </c>
      <c r="H88" s="145">
        <f t="shared" si="4"/>
        <v>0</v>
      </c>
      <c r="I88" s="145">
        <f t="shared" ref="I88:S94" si="9">H88</f>
        <v>0</v>
      </c>
      <c r="J88" s="145">
        <f t="shared" si="9"/>
        <v>0</v>
      </c>
      <c r="K88" s="145">
        <f t="shared" si="9"/>
        <v>0</v>
      </c>
      <c r="L88" s="145">
        <f t="shared" si="9"/>
        <v>0</v>
      </c>
      <c r="M88" s="145">
        <f t="shared" si="9"/>
        <v>0</v>
      </c>
      <c r="N88" s="145">
        <f t="shared" si="9"/>
        <v>0</v>
      </c>
      <c r="O88" s="145">
        <f t="shared" si="9"/>
        <v>0</v>
      </c>
      <c r="P88" s="145">
        <f t="shared" si="9"/>
        <v>0</v>
      </c>
      <c r="Q88" s="145">
        <f t="shared" si="9"/>
        <v>0</v>
      </c>
      <c r="R88" s="145">
        <f t="shared" si="9"/>
        <v>0</v>
      </c>
      <c r="S88" s="145">
        <f t="shared" si="9"/>
        <v>0</v>
      </c>
      <c r="U88" s="78">
        <f t="shared" si="8"/>
        <v>0</v>
      </c>
    </row>
    <row r="89" spans="1:21">
      <c r="B89" t="str">
        <f>'Pro-forma income-exp'!C32</f>
        <v>Licensing</v>
      </c>
      <c r="C89">
        <f>'Pro-forma income-exp'!D32</f>
        <v>0</v>
      </c>
      <c r="D89">
        <f>'Pro-forma income-exp'!E32</f>
        <v>0</v>
      </c>
      <c r="E89">
        <f>'Pro-forma income-exp'!F32</f>
        <v>0</v>
      </c>
      <c r="F89" s="207">
        <f>'Pro-forma income-exp'!G32</f>
        <v>0</v>
      </c>
      <c r="G89" s="208">
        <f t="shared" si="6"/>
        <v>0</v>
      </c>
      <c r="H89" s="145">
        <f t="shared" si="4"/>
        <v>0</v>
      </c>
      <c r="I89" s="145">
        <f t="shared" si="9"/>
        <v>0</v>
      </c>
      <c r="J89" s="145">
        <f t="shared" si="9"/>
        <v>0</v>
      </c>
      <c r="K89" s="145">
        <f t="shared" si="9"/>
        <v>0</v>
      </c>
      <c r="L89" s="145">
        <f t="shared" si="9"/>
        <v>0</v>
      </c>
      <c r="M89" s="145">
        <f t="shared" si="9"/>
        <v>0</v>
      </c>
      <c r="N89" s="145">
        <f t="shared" si="9"/>
        <v>0</v>
      </c>
      <c r="O89" s="145">
        <f t="shared" si="9"/>
        <v>0</v>
      </c>
      <c r="P89" s="145">
        <f t="shared" si="9"/>
        <v>0</v>
      </c>
      <c r="Q89" s="145">
        <f t="shared" si="9"/>
        <v>0</v>
      </c>
      <c r="R89" s="145">
        <f t="shared" si="9"/>
        <v>0</v>
      </c>
      <c r="S89" s="145">
        <f t="shared" si="9"/>
        <v>0</v>
      </c>
      <c r="U89" s="78">
        <f t="shared" si="8"/>
        <v>0</v>
      </c>
    </row>
    <row r="90" spans="1:21">
      <c r="B90" t="str">
        <f>'Pro-forma income-exp'!C33</f>
        <v>Int -loan</v>
      </c>
      <c r="C90">
        <f>'Pro-forma income-exp'!D33</f>
        <v>7178.4492972048538</v>
      </c>
      <c r="D90">
        <f>'Pro-forma income-exp'!E33</f>
        <v>0</v>
      </c>
      <c r="E90">
        <f>'Pro-forma income-exp'!F33</f>
        <v>0</v>
      </c>
      <c r="F90" s="207">
        <f>'Pro-forma income-exp'!G33</f>
        <v>0</v>
      </c>
      <c r="G90" s="208">
        <f t="shared" si="6"/>
        <v>0</v>
      </c>
      <c r="H90" s="145">
        <f t="shared" si="4"/>
        <v>0</v>
      </c>
      <c r="I90" s="145">
        <f t="shared" si="9"/>
        <v>0</v>
      </c>
      <c r="J90" s="145">
        <f t="shared" si="9"/>
        <v>0</v>
      </c>
      <c r="K90" s="145">
        <f t="shared" si="9"/>
        <v>0</v>
      </c>
      <c r="L90" s="145">
        <f t="shared" si="9"/>
        <v>0</v>
      </c>
      <c r="M90" s="145">
        <f t="shared" si="9"/>
        <v>0</v>
      </c>
      <c r="N90" s="145">
        <f t="shared" si="9"/>
        <v>0</v>
      </c>
      <c r="O90" s="145">
        <f t="shared" si="9"/>
        <v>0</v>
      </c>
      <c r="P90" s="145">
        <f t="shared" si="9"/>
        <v>0</v>
      </c>
      <c r="Q90" s="145">
        <f t="shared" si="9"/>
        <v>0</v>
      </c>
      <c r="R90" s="145">
        <f t="shared" si="9"/>
        <v>0</v>
      </c>
      <c r="S90" s="145">
        <f t="shared" si="9"/>
        <v>0</v>
      </c>
      <c r="U90" s="78">
        <f t="shared" si="8"/>
        <v>0</v>
      </c>
    </row>
    <row r="91" spans="1:21">
      <c r="B91" t="str">
        <f>'Pro-forma income-exp'!C34</f>
        <v>Principal-Loan</v>
      </c>
      <c r="C91">
        <f>'Pro-forma income-exp'!D34</f>
        <v>9482.1953845310763</v>
      </c>
      <c r="D91">
        <f>'Pro-forma income-exp'!E34</f>
        <v>0</v>
      </c>
      <c r="E91">
        <f>'Pro-forma income-exp'!F34</f>
        <v>0</v>
      </c>
      <c r="F91" s="207">
        <f>'Pro-forma income-exp'!G34</f>
        <v>0</v>
      </c>
      <c r="G91" s="208">
        <f t="shared" si="6"/>
        <v>0</v>
      </c>
      <c r="H91" s="145">
        <f t="shared" si="4"/>
        <v>0</v>
      </c>
      <c r="I91" s="145">
        <f t="shared" si="9"/>
        <v>0</v>
      </c>
      <c r="J91" s="145">
        <f t="shared" si="9"/>
        <v>0</v>
      </c>
      <c r="K91" s="145">
        <f t="shared" si="9"/>
        <v>0</v>
      </c>
      <c r="L91" s="145">
        <f t="shared" si="9"/>
        <v>0</v>
      </c>
      <c r="M91" s="145">
        <f t="shared" si="9"/>
        <v>0</v>
      </c>
      <c r="N91" s="145">
        <f t="shared" si="9"/>
        <v>0</v>
      </c>
      <c r="O91" s="145">
        <f t="shared" si="9"/>
        <v>0</v>
      </c>
      <c r="P91" s="145">
        <f t="shared" si="9"/>
        <v>0</v>
      </c>
      <c r="Q91" s="145">
        <f t="shared" si="9"/>
        <v>0</v>
      </c>
      <c r="R91" s="145">
        <f t="shared" si="9"/>
        <v>0</v>
      </c>
      <c r="S91" s="145">
        <f t="shared" si="9"/>
        <v>0</v>
      </c>
      <c r="U91" s="78">
        <f t="shared" si="8"/>
        <v>0</v>
      </c>
    </row>
    <row r="92" spans="1:21">
      <c r="B92" t="str">
        <f>'Pro-forma income-exp'!C35</f>
        <v>Int-LOC -2nd loan</v>
      </c>
      <c r="C92">
        <f>'Pro-forma income-exp'!D35</f>
        <v>7.0000000000000007E-2</v>
      </c>
      <c r="D92">
        <f>'Pro-forma income-exp'!E35</f>
        <v>0</v>
      </c>
      <c r="E92">
        <f>'Pro-forma income-exp'!F35</f>
        <v>0</v>
      </c>
      <c r="F92" s="207">
        <f>'Pro-forma income-exp'!G35</f>
        <v>0</v>
      </c>
      <c r="G92" s="208">
        <f t="shared" si="6"/>
        <v>0</v>
      </c>
      <c r="H92" s="145">
        <f t="shared" si="4"/>
        <v>0</v>
      </c>
      <c r="I92" s="145">
        <f t="shared" si="9"/>
        <v>0</v>
      </c>
      <c r="J92" s="145">
        <f t="shared" si="9"/>
        <v>0</v>
      </c>
      <c r="K92" s="145">
        <f t="shared" si="9"/>
        <v>0</v>
      </c>
      <c r="L92" s="145">
        <f t="shared" si="9"/>
        <v>0</v>
      </c>
      <c r="M92" s="145">
        <f t="shared" si="9"/>
        <v>0</v>
      </c>
      <c r="N92" s="145">
        <f t="shared" si="9"/>
        <v>0</v>
      </c>
      <c r="O92" s="145">
        <f t="shared" si="9"/>
        <v>0</v>
      </c>
      <c r="P92" s="145">
        <f t="shared" si="9"/>
        <v>0</v>
      </c>
      <c r="Q92" s="145">
        <f t="shared" si="9"/>
        <v>0</v>
      </c>
      <c r="R92" s="145">
        <f t="shared" si="9"/>
        <v>0</v>
      </c>
      <c r="S92" s="145">
        <f t="shared" si="9"/>
        <v>0</v>
      </c>
      <c r="U92" s="78">
        <f t="shared" si="8"/>
        <v>0</v>
      </c>
    </row>
    <row r="93" spans="1:21">
      <c r="B93" t="str">
        <f>'Pro-forma income-exp'!C36</f>
        <v>Depreciation</v>
      </c>
      <c r="C93">
        <f>'Pro-forma income-exp'!D36</f>
        <v>0</v>
      </c>
      <c r="D93">
        <f>'Pro-forma income-exp'!E36</f>
        <v>0</v>
      </c>
      <c r="E93">
        <f>'Pro-forma income-exp'!F36</f>
        <v>0</v>
      </c>
      <c r="F93" s="207">
        <f>'Pro-forma income-exp'!G36</f>
        <v>0</v>
      </c>
      <c r="G93" s="208">
        <f t="shared" si="6"/>
        <v>0</v>
      </c>
      <c r="H93" s="145">
        <f t="shared" si="4"/>
        <v>0</v>
      </c>
      <c r="I93" s="145">
        <f t="shared" si="9"/>
        <v>0</v>
      </c>
      <c r="J93" s="145">
        <f t="shared" si="9"/>
        <v>0</v>
      </c>
      <c r="K93" s="145">
        <f t="shared" si="9"/>
        <v>0</v>
      </c>
      <c r="L93" s="145">
        <f t="shared" si="9"/>
        <v>0</v>
      </c>
      <c r="M93" s="145">
        <f t="shared" si="9"/>
        <v>0</v>
      </c>
      <c r="N93" s="145">
        <f t="shared" si="9"/>
        <v>0</v>
      </c>
      <c r="O93" s="145">
        <f t="shared" si="9"/>
        <v>0</v>
      </c>
      <c r="P93" s="145">
        <f t="shared" si="9"/>
        <v>0</v>
      </c>
      <c r="Q93" s="145">
        <f t="shared" si="9"/>
        <v>0</v>
      </c>
      <c r="R93" s="145">
        <f t="shared" si="9"/>
        <v>0</v>
      </c>
      <c r="S93" s="145">
        <f t="shared" si="9"/>
        <v>0</v>
      </c>
      <c r="U93" s="78">
        <f t="shared" si="8"/>
        <v>0</v>
      </c>
    </row>
    <row r="94" spans="1:21">
      <c r="B94" t="str">
        <f>'Pro-forma income-exp'!C37</f>
        <v>Miscellaneous</v>
      </c>
      <c r="C94">
        <f>'Pro-forma income-exp'!D37</f>
        <v>0</v>
      </c>
      <c r="D94">
        <f>'Pro-forma income-exp'!E37</f>
        <v>0</v>
      </c>
      <c r="E94">
        <f>'Pro-forma income-exp'!F37</f>
        <v>0</v>
      </c>
      <c r="F94" s="207">
        <f>'Pro-forma income-exp'!G37</f>
        <v>0</v>
      </c>
      <c r="G94" s="208">
        <f t="shared" si="6"/>
        <v>0</v>
      </c>
      <c r="H94" s="145">
        <f t="shared" si="4"/>
        <v>0</v>
      </c>
      <c r="I94" s="145">
        <f t="shared" si="9"/>
        <v>0</v>
      </c>
      <c r="J94" s="145">
        <f t="shared" si="9"/>
        <v>0</v>
      </c>
      <c r="K94" s="145">
        <f t="shared" si="9"/>
        <v>0</v>
      </c>
      <c r="L94" s="145">
        <f t="shared" si="9"/>
        <v>0</v>
      </c>
      <c r="M94" s="145">
        <f t="shared" si="9"/>
        <v>0</v>
      </c>
      <c r="N94" s="145">
        <f t="shared" si="9"/>
        <v>0</v>
      </c>
      <c r="O94" s="145">
        <f t="shared" si="9"/>
        <v>0</v>
      </c>
      <c r="P94" s="145">
        <f t="shared" si="9"/>
        <v>0</v>
      </c>
      <c r="Q94" s="145">
        <f t="shared" si="9"/>
        <v>0</v>
      </c>
      <c r="R94" s="145">
        <f t="shared" si="9"/>
        <v>0</v>
      </c>
      <c r="S94" s="145">
        <f t="shared" si="9"/>
        <v>0</v>
      </c>
      <c r="U94" s="78">
        <f t="shared" si="8"/>
        <v>0</v>
      </c>
    </row>
    <row r="95" spans="1:21" s="217" customFormat="1">
      <c r="A95" s="217" t="s">
        <v>1755</v>
      </c>
      <c r="F95" s="218">
        <f>SUM(F71:F94)</f>
        <v>0</v>
      </c>
      <c r="G95" s="218" t="s">
        <v>1646</v>
      </c>
      <c r="H95" s="218">
        <f>SUM(H71:H94)</f>
        <v>0</v>
      </c>
      <c r="I95" s="218">
        <f>SUM(I71:I94)</f>
        <v>0</v>
      </c>
      <c r="J95" s="218">
        <f t="shared" ref="J95:S95" si="10">SUM(J71:J94)</f>
        <v>0</v>
      </c>
      <c r="K95" s="218">
        <f t="shared" si="10"/>
        <v>0</v>
      </c>
      <c r="L95" s="218">
        <f t="shared" si="10"/>
        <v>0</v>
      </c>
      <c r="M95" s="218">
        <f t="shared" si="10"/>
        <v>0</v>
      </c>
      <c r="N95" s="218">
        <f t="shared" si="10"/>
        <v>0</v>
      </c>
      <c r="O95" s="218">
        <f t="shared" si="10"/>
        <v>0</v>
      </c>
      <c r="P95" s="218">
        <f t="shared" si="10"/>
        <v>0</v>
      </c>
      <c r="Q95" s="218">
        <f t="shared" si="10"/>
        <v>0</v>
      </c>
      <c r="R95" s="218">
        <f t="shared" si="10"/>
        <v>0</v>
      </c>
      <c r="S95" s="218">
        <f t="shared" si="10"/>
        <v>0</v>
      </c>
      <c r="U95" s="78">
        <f t="shared" si="8"/>
        <v>0</v>
      </c>
    </row>
    <row r="96" spans="1:21"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U96" s="78"/>
    </row>
    <row r="97" spans="1:21" s="69" customFormat="1">
      <c r="A97" s="69" t="str">
        <f>'[2]Pro-forma income-exp'!B40</f>
        <v>N PROFIT BEFORE TAX</v>
      </c>
      <c r="B97" s="69" t="s">
        <v>1742</v>
      </c>
      <c r="F97" s="77" t="s">
        <v>1646</v>
      </c>
      <c r="G97" s="77"/>
      <c r="H97" s="77">
        <f>SUM(H68-H95)</f>
        <v>0</v>
      </c>
      <c r="I97" s="77">
        <f>SUM(I68-I95)</f>
        <v>0</v>
      </c>
      <c r="J97" s="77">
        <f>SUM(J68-J95)</f>
        <v>0</v>
      </c>
      <c r="K97" s="77">
        <f>SUM(K68-K95)</f>
        <v>0</v>
      </c>
      <c r="L97" s="77">
        <f>SUM(L68-L95)</f>
        <v>0</v>
      </c>
      <c r="M97" s="77">
        <f t="shared" ref="M97:S97" si="11">SUM(M68-M95)</f>
        <v>0</v>
      </c>
      <c r="N97" s="77">
        <f t="shared" si="11"/>
        <v>0</v>
      </c>
      <c r="O97" s="77">
        <f t="shared" si="11"/>
        <v>0</v>
      </c>
      <c r="P97" s="77">
        <f t="shared" si="11"/>
        <v>0</v>
      </c>
      <c r="Q97" s="77">
        <f t="shared" si="11"/>
        <v>0</v>
      </c>
      <c r="R97" s="77">
        <f t="shared" si="11"/>
        <v>0</v>
      </c>
      <c r="S97" s="77">
        <f t="shared" si="11"/>
        <v>0</v>
      </c>
      <c r="U97" s="78">
        <f>SUM(H97:S97)</f>
        <v>0</v>
      </c>
    </row>
    <row r="98" spans="1:21">
      <c r="F98" s="145"/>
      <c r="G98" s="145"/>
      <c r="H98" s="145" t="s">
        <v>1646</v>
      </c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21">
      <c r="C99" t="s">
        <v>1646</v>
      </c>
      <c r="F99" s="145"/>
      <c r="G99" s="145" t="s">
        <v>1646</v>
      </c>
      <c r="H99" s="145" t="s">
        <v>1646</v>
      </c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</row>
    <row r="100" spans="1:21">
      <c r="F100" s="145"/>
      <c r="G100" s="145"/>
      <c r="H100" s="145" t="s">
        <v>1646</v>
      </c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21"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</row>
    <row r="102" spans="1:21">
      <c r="A102" t="s">
        <v>1760</v>
      </c>
      <c r="F102" s="145" t="s">
        <v>1761</v>
      </c>
      <c r="G102" s="145"/>
      <c r="H102" s="145">
        <f>H97</f>
        <v>0</v>
      </c>
      <c r="I102" s="145">
        <f t="shared" ref="I102:S102" si="12">I97</f>
        <v>0</v>
      </c>
      <c r="J102" s="145">
        <f t="shared" si="12"/>
        <v>0</v>
      </c>
      <c r="K102" s="145">
        <f t="shared" si="12"/>
        <v>0</v>
      </c>
      <c r="L102" s="145">
        <f t="shared" si="12"/>
        <v>0</v>
      </c>
      <c r="M102" s="145">
        <f t="shared" si="12"/>
        <v>0</v>
      </c>
      <c r="N102" s="145">
        <f t="shared" si="12"/>
        <v>0</v>
      </c>
      <c r="O102" s="145">
        <f t="shared" si="12"/>
        <v>0</v>
      </c>
      <c r="P102" s="145">
        <f t="shared" si="12"/>
        <v>0</v>
      </c>
      <c r="Q102" s="145">
        <f t="shared" si="12"/>
        <v>0</v>
      </c>
      <c r="R102" s="145">
        <f t="shared" si="12"/>
        <v>0</v>
      </c>
      <c r="S102" s="145">
        <f t="shared" si="12"/>
        <v>0</v>
      </c>
      <c r="U102" s="145">
        <f>U97</f>
        <v>0</v>
      </c>
    </row>
    <row r="103" spans="1:21">
      <c r="E103" t="s">
        <v>1762</v>
      </c>
      <c r="F103" s="145" t="s">
        <v>1618</v>
      </c>
      <c r="G103" s="145"/>
      <c r="H103" s="145">
        <f>H93</f>
        <v>0</v>
      </c>
      <c r="I103" s="145">
        <f t="shared" ref="I103:S103" si="13">I93</f>
        <v>0</v>
      </c>
      <c r="J103" s="145">
        <f t="shared" si="13"/>
        <v>0</v>
      </c>
      <c r="K103" s="145">
        <f t="shared" si="13"/>
        <v>0</v>
      </c>
      <c r="L103" s="145">
        <f t="shared" si="13"/>
        <v>0</v>
      </c>
      <c r="M103" s="145">
        <f t="shared" si="13"/>
        <v>0</v>
      </c>
      <c r="N103" s="145">
        <f t="shared" si="13"/>
        <v>0</v>
      </c>
      <c r="O103" s="145">
        <f t="shared" si="13"/>
        <v>0</v>
      </c>
      <c r="P103" s="145">
        <f t="shared" si="13"/>
        <v>0</v>
      </c>
      <c r="Q103" s="145">
        <f t="shared" si="13"/>
        <v>0</v>
      </c>
      <c r="R103" s="145">
        <f t="shared" si="13"/>
        <v>0</v>
      </c>
      <c r="S103" s="145">
        <f t="shared" si="13"/>
        <v>0</v>
      </c>
      <c r="U103" s="145">
        <f>U93</f>
        <v>0</v>
      </c>
    </row>
    <row r="104" spans="1:21">
      <c r="F104" s="145" t="s">
        <v>1763</v>
      </c>
      <c r="G104" s="145"/>
      <c r="H104" s="145">
        <f>H90</f>
        <v>0</v>
      </c>
      <c r="I104" s="145">
        <f t="shared" ref="I104:S104" si="14">I90</f>
        <v>0</v>
      </c>
      <c r="J104" s="145">
        <f t="shared" si="14"/>
        <v>0</v>
      </c>
      <c r="K104" s="145">
        <f t="shared" si="14"/>
        <v>0</v>
      </c>
      <c r="L104" s="145">
        <f t="shared" si="14"/>
        <v>0</v>
      </c>
      <c r="M104" s="145">
        <f t="shared" si="14"/>
        <v>0</v>
      </c>
      <c r="N104" s="145">
        <f t="shared" si="14"/>
        <v>0</v>
      </c>
      <c r="O104" s="145">
        <f t="shared" si="14"/>
        <v>0</v>
      </c>
      <c r="P104" s="145">
        <f t="shared" si="14"/>
        <v>0</v>
      </c>
      <c r="Q104" s="145">
        <f t="shared" si="14"/>
        <v>0</v>
      </c>
      <c r="R104" s="145">
        <f t="shared" si="14"/>
        <v>0</v>
      </c>
      <c r="S104" s="145">
        <f t="shared" si="14"/>
        <v>0</v>
      </c>
      <c r="U104" s="145">
        <f>U90</f>
        <v>0</v>
      </c>
    </row>
    <row r="105" spans="1:21">
      <c r="F105" s="145" t="s">
        <v>1764</v>
      </c>
      <c r="G105" s="145"/>
      <c r="H105" s="145">
        <f>H91</f>
        <v>0</v>
      </c>
      <c r="I105" s="145">
        <f t="shared" ref="I105:S105" si="15">I91</f>
        <v>0</v>
      </c>
      <c r="J105" s="145">
        <f t="shared" si="15"/>
        <v>0</v>
      </c>
      <c r="K105" s="145">
        <f t="shared" si="15"/>
        <v>0</v>
      </c>
      <c r="L105" s="145">
        <f t="shared" si="15"/>
        <v>0</v>
      </c>
      <c r="M105" s="145">
        <f t="shared" si="15"/>
        <v>0</v>
      </c>
      <c r="N105" s="145">
        <f t="shared" si="15"/>
        <v>0</v>
      </c>
      <c r="O105" s="145">
        <f t="shared" si="15"/>
        <v>0</v>
      </c>
      <c r="P105" s="145">
        <f t="shared" si="15"/>
        <v>0</v>
      </c>
      <c r="Q105" s="145">
        <f t="shared" si="15"/>
        <v>0</v>
      </c>
      <c r="R105" s="145">
        <f t="shared" si="15"/>
        <v>0</v>
      </c>
      <c r="S105" s="145">
        <f t="shared" si="15"/>
        <v>0</v>
      </c>
      <c r="U105" s="145">
        <f>U91</f>
        <v>0</v>
      </c>
    </row>
    <row r="106" spans="1:21">
      <c r="E106" t="s">
        <v>1765</v>
      </c>
      <c r="F106" s="145"/>
      <c r="G106" s="145"/>
      <c r="H106" s="145">
        <f>H71</f>
        <v>0</v>
      </c>
      <c r="I106" s="145">
        <f t="shared" ref="I106:S106" si="16">I71</f>
        <v>0</v>
      </c>
      <c r="J106" s="145">
        <f t="shared" si="16"/>
        <v>0</v>
      </c>
      <c r="K106" s="145">
        <f t="shared" si="16"/>
        <v>0</v>
      </c>
      <c r="L106" s="145">
        <f t="shared" si="16"/>
        <v>0</v>
      </c>
      <c r="M106" s="145">
        <f t="shared" si="16"/>
        <v>0</v>
      </c>
      <c r="N106" s="145">
        <f t="shared" si="16"/>
        <v>0</v>
      </c>
      <c r="O106" s="145">
        <f t="shared" si="16"/>
        <v>0</v>
      </c>
      <c r="P106" s="145">
        <f t="shared" si="16"/>
        <v>0</v>
      </c>
      <c r="Q106" s="145">
        <f t="shared" si="16"/>
        <v>0</v>
      </c>
      <c r="R106" s="145">
        <f t="shared" si="16"/>
        <v>0</v>
      </c>
      <c r="S106" s="145">
        <f t="shared" si="16"/>
        <v>0</v>
      </c>
      <c r="U106" s="145">
        <f>U71</f>
        <v>0</v>
      </c>
    </row>
    <row r="108" spans="1:21">
      <c r="E108" t="s">
        <v>1766</v>
      </c>
      <c r="H108" s="145">
        <f>SUM(H102:H107)</f>
        <v>0</v>
      </c>
      <c r="I108" s="145">
        <f t="shared" ref="I108:U108" si="17">SUM(I102:I107)</f>
        <v>0</v>
      </c>
      <c r="J108" s="145">
        <f t="shared" si="17"/>
        <v>0</v>
      </c>
      <c r="K108" s="145">
        <f t="shared" si="17"/>
        <v>0</v>
      </c>
      <c r="L108" s="145">
        <f t="shared" si="17"/>
        <v>0</v>
      </c>
      <c r="M108" s="145">
        <f t="shared" si="17"/>
        <v>0</v>
      </c>
      <c r="N108" s="145">
        <f t="shared" si="17"/>
        <v>0</v>
      </c>
      <c r="O108" s="145">
        <f t="shared" si="17"/>
        <v>0</v>
      </c>
      <c r="P108" s="145">
        <f t="shared" si="17"/>
        <v>0</v>
      </c>
      <c r="Q108" s="145">
        <f t="shared" si="17"/>
        <v>0</v>
      </c>
      <c r="R108" s="145">
        <f t="shared" si="17"/>
        <v>0</v>
      </c>
      <c r="S108" s="145">
        <f t="shared" si="17"/>
        <v>0</v>
      </c>
      <c r="U108" s="145">
        <f t="shared" si="17"/>
        <v>0</v>
      </c>
    </row>
    <row r="110" spans="1:21">
      <c r="E110" t="s">
        <v>1767</v>
      </c>
      <c r="H110">
        <f>Calculated_payment</f>
        <v>1388.3870568113275</v>
      </c>
      <c r="I110">
        <f t="shared" ref="I110:S110" si="18">Calculated_payment</f>
        <v>1388.3870568113275</v>
      </c>
      <c r="J110">
        <f t="shared" si="18"/>
        <v>1388.3870568113275</v>
      </c>
      <c r="K110">
        <f t="shared" si="18"/>
        <v>1388.3870568113275</v>
      </c>
      <c r="L110">
        <f t="shared" si="18"/>
        <v>1388.3870568113275</v>
      </c>
      <c r="M110">
        <f t="shared" si="18"/>
        <v>1388.3870568113275</v>
      </c>
      <c r="N110">
        <f t="shared" si="18"/>
        <v>1388.3870568113275</v>
      </c>
      <c r="O110">
        <f t="shared" si="18"/>
        <v>1388.3870568113275</v>
      </c>
      <c r="P110">
        <f t="shared" si="18"/>
        <v>1388.3870568113275</v>
      </c>
      <c r="Q110">
        <f t="shared" si="18"/>
        <v>1388.3870568113275</v>
      </c>
      <c r="R110">
        <f t="shared" si="18"/>
        <v>1388.3870568113275</v>
      </c>
      <c r="S110">
        <f t="shared" si="18"/>
        <v>1388.3870568113275</v>
      </c>
      <c r="U110">
        <f>SUM(H110:S110)</f>
        <v>16660.644681735928</v>
      </c>
    </row>
    <row r="112" spans="1:21">
      <c r="E112" t="s">
        <v>1768</v>
      </c>
      <c r="H112" s="145">
        <f>SUM(H108-H110)</f>
        <v>-1388.3870568113275</v>
      </c>
      <c r="I112" s="145">
        <f t="shared" ref="I112:S112" si="19">SUM(I108-I110)</f>
        <v>-1388.3870568113275</v>
      </c>
      <c r="J112" s="145">
        <f t="shared" si="19"/>
        <v>-1388.3870568113275</v>
      </c>
      <c r="K112" s="145">
        <f t="shared" si="19"/>
        <v>-1388.3870568113275</v>
      </c>
      <c r="L112" s="145">
        <f t="shared" si="19"/>
        <v>-1388.3870568113275</v>
      </c>
      <c r="M112" s="145">
        <f t="shared" si="19"/>
        <v>-1388.3870568113275</v>
      </c>
      <c r="N112" s="145">
        <f t="shared" si="19"/>
        <v>-1388.3870568113275</v>
      </c>
      <c r="O112" s="145">
        <f t="shared" si="19"/>
        <v>-1388.3870568113275</v>
      </c>
      <c r="P112" s="145">
        <f t="shared" si="19"/>
        <v>-1388.3870568113275</v>
      </c>
      <c r="Q112" s="145">
        <f t="shared" si="19"/>
        <v>-1388.3870568113275</v>
      </c>
      <c r="R112" s="145">
        <f t="shared" si="19"/>
        <v>-1388.3870568113275</v>
      </c>
      <c r="S112" s="145">
        <f t="shared" si="19"/>
        <v>-1388.3870568113275</v>
      </c>
      <c r="U112" s="145">
        <f>SUM(U108-U110)</f>
        <v>-16660.644681735928</v>
      </c>
    </row>
    <row r="114" spans="5:21">
      <c r="E114" t="s">
        <v>1769</v>
      </c>
      <c r="H114">
        <f>SUM(H108/H110)</f>
        <v>0</v>
      </c>
      <c r="I114">
        <f t="shared" ref="I114:S114" si="20">SUM(I108/I110)</f>
        <v>0</v>
      </c>
      <c r="J114">
        <f t="shared" si="20"/>
        <v>0</v>
      </c>
      <c r="K114">
        <f t="shared" si="20"/>
        <v>0</v>
      </c>
      <c r="L114">
        <f t="shared" si="20"/>
        <v>0</v>
      </c>
      <c r="M114">
        <f t="shared" si="20"/>
        <v>0</v>
      </c>
      <c r="N114">
        <f t="shared" si="20"/>
        <v>0</v>
      </c>
      <c r="O114">
        <f t="shared" si="20"/>
        <v>0</v>
      </c>
      <c r="P114">
        <f t="shared" si="20"/>
        <v>0</v>
      </c>
      <c r="Q114">
        <f t="shared" si="20"/>
        <v>0</v>
      </c>
      <c r="R114">
        <f t="shared" si="20"/>
        <v>0</v>
      </c>
      <c r="S114">
        <f t="shared" si="20"/>
        <v>0</v>
      </c>
      <c r="U114">
        <f>SUM(U108/U110)</f>
        <v>0</v>
      </c>
    </row>
  </sheetData>
  <mergeCells count="3">
    <mergeCell ref="I6:P6"/>
    <mergeCell ref="I9:P9"/>
    <mergeCell ref="I36:P36"/>
  </mergeCells>
  <phoneticPr fontId="13" type="noConversion"/>
  <pageMargins left="0.75" right="0.7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32"/>
  <sheetViews>
    <sheetView workbookViewId="0">
      <selection sqref="A1:IV1"/>
    </sheetView>
  </sheetViews>
  <sheetFormatPr defaultRowHeight="12.75"/>
  <cols>
    <col min="1" max="1" width="29.28515625" customWidth="1"/>
    <col min="2" max="2" width="27.42578125" customWidth="1"/>
    <col min="3" max="3" width="37.140625" customWidth="1"/>
    <col min="4" max="4" width="18.5703125" customWidth="1"/>
    <col min="5" max="5" width="18.28515625" customWidth="1"/>
    <col min="6" max="6" width="16.7109375" customWidth="1"/>
  </cols>
  <sheetData>
    <row r="1" spans="1:7">
      <c r="A1" s="321" t="s">
        <v>1891</v>
      </c>
      <c r="B1" s="322" t="s">
        <v>1892</v>
      </c>
      <c r="C1" s="322" t="s">
        <v>1893</v>
      </c>
      <c r="D1" s="322" t="s">
        <v>1894</v>
      </c>
      <c r="E1" s="322" t="s">
        <v>1895</v>
      </c>
      <c r="F1" s="322" t="s">
        <v>1896</v>
      </c>
      <c r="G1" s="323"/>
    </row>
    <row r="2" spans="1:7">
      <c r="A2" s="324" t="s">
        <v>1897</v>
      </c>
      <c r="B2" s="325" t="s">
        <v>1898</v>
      </c>
      <c r="C2" s="322" t="s">
        <v>1899</v>
      </c>
      <c r="D2" s="325" t="s">
        <v>1900</v>
      </c>
      <c r="E2" s="325" t="s">
        <v>1901</v>
      </c>
      <c r="F2" s="325" t="s">
        <v>1902</v>
      </c>
      <c r="G2" s="323"/>
    </row>
    <row r="3" spans="1:7">
      <c r="A3" s="326" t="s">
        <v>1903</v>
      </c>
      <c r="B3" s="327" t="s">
        <v>1904</v>
      </c>
      <c r="C3" s="327" t="s">
        <v>1905</v>
      </c>
      <c r="D3" s="327" t="s">
        <v>1906</v>
      </c>
      <c r="E3" s="322"/>
      <c r="F3" s="322"/>
      <c r="G3" s="323"/>
    </row>
    <row r="4" spans="1:7">
      <c r="A4" s="326" t="s">
        <v>1907</v>
      </c>
      <c r="B4" s="327" t="s">
        <v>1908</v>
      </c>
      <c r="C4" s="327" t="s">
        <v>1909</v>
      </c>
      <c r="D4" s="327" t="s">
        <v>1910</v>
      </c>
      <c r="E4" s="322"/>
      <c r="F4" s="322"/>
      <c r="G4" s="323"/>
    </row>
    <row r="5" spans="1:7">
      <c r="A5" s="326" t="s">
        <v>1911</v>
      </c>
      <c r="B5" s="327" t="s">
        <v>1912</v>
      </c>
      <c r="C5" s="327" t="s">
        <v>1913</v>
      </c>
      <c r="D5" s="327" t="s">
        <v>1914</v>
      </c>
      <c r="E5" s="322"/>
      <c r="F5" s="322"/>
      <c r="G5" s="323"/>
    </row>
    <row r="6" spans="1:7">
      <c r="A6" s="326" t="s">
        <v>1915</v>
      </c>
      <c r="B6" s="327" t="s">
        <v>1916</v>
      </c>
      <c r="C6" s="327" t="s">
        <v>1917</v>
      </c>
      <c r="D6" s="327" t="s">
        <v>1918</v>
      </c>
      <c r="E6" s="322"/>
      <c r="F6" s="322"/>
      <c r="G6" s="323"/>
    </row>
    <row r="7" spans="1:7">
      <c r="A7" s="326" t="s">
        <v>1919</v>
      </c>
      <c r="B7" s="327" t="s">
        <v>1920</v>
      </c>
      <c r="C7" s="327" t="s">
        <v>1921</v>
      </c>
      <c r="D7" s="327" t="s">
        <v>1922</v>
      </c>
      <c r="E7" s="322"/>
      <c r="F7" s="322"/>
      <c r="G7" s="323"/>
    </row>
    <row r="8" spans="1:7">
      <c r="A8" s="324" t="s">
        <v>1923</v>
      </c>
      <c r="B8" s="325" t="s">
        <v>1924</v>
      </c>
      <c r="C8" s="322" t="s">
        <v>1925</v>
      </c>
      <c r="D8" s="325" t="s">
        <v>1926</v>
      </c>
      <c r="E8" s="325" t="s">
        <v>1927</v>
      </c>
      <c r="F8" s="325" t="s">
        <v>1928</v>
      </c>
      <c r="G8" s="323"/>
    </row>
    <row r="9" spans="1:7">
      <c r="A9" s="324" t="s">
        <v>1929</v>
      </c>
      <c r="B9" s="325" t="s">
        <v>1930</v>
      </c>
      <c r="C9" s="322" t="s">
        <v>1931</v>
      </c>
      <c r="D9" s="325" t="s">
        <v>1932</v>
      </c>
      <c r="E9" s="322"/>
      <c r="F9" s="325" t="s">
        <v>1933</v>
      </c>
      <c r="G9" s="323"/>
    </row>
    <row r="10" spans="1:7">
      <c r="A10" s="326" t="s">
        <v>1934</v>
      </c>
      <c r="B10" s="327" t="s">
        <v>1935</v>
      </c>
      <c r="C10" s="327" t="s">
        <v>1936</v>
      </c>
      <c r="D10" s="327" t="s">
        <v>1937</v>
      </c>
      <c r="E10" s="322"/>
      <c r="F10" s="322"/>
      <c r="G10" s="323"/>
    </row>
    <row r="11" spans="1:7">
      <c r="A11" s="326" t="s">
        <v>1938</v>
      </c>
      <c r="B11" s="327" t="s">
        <v>1939</v>
      </c>
      <c r="C11" s="327" t="s">
        <v>1940</v>
      </c>
      <c r="D11" s="327" t="s">
        <v>1941</v>
      </c>
      <c r="E11" s="322"/>
      <c r="F11" s="322"/>
      <c r="G11" s="323"/>
    </row>
    <row r="12" spans="1:7">
      <c r="A12" s="326" t="s">
        <v>1942</v>
      </c>
      <c r="B12" s="327" t="s">
        <v>1943</v>
      </c>
      <c r="C12" s="327" t="s">
        <v>1944</v>
      </c>
      <c r="D12" s="327" t="s">
        <v>1945</v>
      </c>
      <c r="E12" s="322"/>
      <c r="F12" s="322"/>
      <c r="G12" s="323"/>
    </row>
    <row r="13" spans="1:7">
      <c r="A13" s="326" t="s">
        <v>1946</v>
      </c>
      <c r="B13" s="327" t="s">
        <v>1947</v>
      </c>
      <c r="C13" s="327" t="s">
        <v>1948</v>
      </c>
      <c r="D13" s="327" t="s">
        <v>1949</v>
      </c>
      <c r="E13" s="322"/>
      <c r="F13" s="322"/>
      <c r="G13" s="323"/>
    </row>
    <row r="14" spans="1:7">
      <c r="A14" s="326" t="s">
        <v>1950</v>
      </c>
      <c r="B14" s="327" t="s">
        <v>1951</v>
      </c>
      <c r="C14" s="327" t="s">
        <v>1952</v>
      </c>
      <c r="D14" s="327" t="s">
        <v>1953</v>
      </c>
      <c r="E14" s="322"/>
      <c r="F14" s="322"/>
      <c r="G14" s="323"/>
    </row>
    <row r="15" spans="1:7">
      <c r="A15" s="326" t="s">
        <v>1954</v>
      </c>
      <c r="B15" s="327" t="s">
        <v>1955</v>
      </c>
      <c r="C15" s="327" t="s">
        <v>1956</v>
      </c>
      <c r="D15" s="327" t="s">
        <v>1957</v>
      </c>
      <c r="E15" s="322"/>
      <c r="F15" s="322"/>
      <c r="G15" s="323"/>
    </row>
    <row r="16" spans="1:7">
      <c r="A16" s="326" t="s">
        <v>1958</v>
      </c>
      <c r="B16" s="327" t="s">
        <v>1959</v>
      </c>
      <c r="C16" s="327" t="s">
        <v>1960</v>
      </c>
      <c r="D16" s="327" t="s">
        <v>1961</v>
      </c>
      <c r="E16" s="322"/>
      <c r="F16" s="322"/>
      <c r="G16" s="323"/>
    </row>
    <row r="17" spans="1:7">
      <c r="A17" s="326" t="s">
        <v>1962</v>
      </c>
      <c r="B17" s="327" t="s">
        <v>1963</v>
      </c>
      <c r="C17" s="327" t="s">
        <v>1964</v>
      </c>
      <c r="D17" s="327" t="s">
        <v>1965</v>
      </c>
      <c r="E17" s="322"/>
      <c r="F17" s="322"/>
      <c r="G17" s="323"/>
    </row>
    <row r="18" spans="1:7">
      <c r="A18" s="326" t="s">
        <v>1966</v>
      </c>
      <c r="B18" s="327" t="s">
        <v>1967</v>
      </c>
      <c r="C18" s="327" t="s">
        <v>1968</v>
      </c>
      <c r="D18" s="327" t="s">
        <v>1969</v>
      </c>
      <c r="E18" s="322"/>
      <c r="F18" s="322"/>
      <c r="G18" s="323"/>
    </row>
    <row r="19" spans="1:7">
      <c r="A19" s="326" t="s">
        <v>1970</v>
      </c>
      <c r="B19" s="327" t="s">
        <v>1971</v>
      </c>
      <c r="C19" s="327" t="s">
        <v>1972</v>
      </c>
      <c r="D19" s="327" t="s">
        <v>1973</v>
      </c>
      <c r="E19" s="322"/>
      <c r="F19" s="322"/>
      <c r="G19" s="323"/>
    </row>
    <row r="20" spans="1:7">
      <c r="A20" s="326" t="s">
        <v>1974</v>
      </c>
      <c r="B20" s="327" t="s">
        <v>1975</v>
      </c>
      <c r="C20" s="327" t="s">
        <v>1976</v>
      </c>
      <c r="D20" s="327" t="s">
        <v>1977</v>
      </c>
      <c r="E20" s="322"/>
      <c r="F20" s="322"/>
      <c r="G20" s="323"/>
    </row>
    <row r="21" spans="1:7">
      <c r="A21" s="326" t="s">
        <v>1978</v>
      </c>
      <c r="B21" s="327" t="s">
        <v>1979</v>
      </c>
      <c r="C21" s="327" t="s">
        <v>1952</v>
      </c>
      <c r="D21" s="327" t="s">
        <v>1980</v>
      </c>
      <c r="E21" s="322"/>
      <c r="F21" s="322"/>
      <c r="G21" s="323"/>
    </row>
    <row r="22" spans="1:7">
      <c r="A22" s="324" t="s">
        <v>1981</v>
      </c>
      <c r="B22" s="325" t="s">
        <v>1982</v>
      </c>
      <c r="C22" s="322" t="s">
        <v>1983</v>
      </c>
      <c r="D22" s="325" t="s">
        <v>1984</v>
      </c>
      <c r="E22" s="325" t="s">
        <v>1985</v>
      </c>
      <c r="F22" s="325" t="s">
        <v>1986</v>
      </c>
      <c r="G22" s="323"/>
    </row>
    <row r="23" spans="1:7">
      <c r="A23" s="324" t="s">
        <v>1987</v>
      </c>
      <c r="B23" s="325" t="s">
        <v>1988</v>
      </c>
      <c r="C23" s="322" t="s">
        <v>1989</v>
      </c>
      <c r="D23" s="325" t="s">
        <v>1990</v>
      </c>
      <c r="E23" s="325" t="s">
        <v>1991</v>
      </c>
      <c r="F23" s="325" t="s">
        <v>1992</v>
      </c>
      <c r="G23" s="323"/>
    </row>
    <row r="24" spans="1:7">
      <c r="A24" s="326" t="s">
        <v>1993</v>
      </c>
      <c r="B24" s="327" t="s">
        <v>1994</v>
      </c>
      <c r="C24" s="327" t="s">
        <v>1995</v>
      </c>
      <c r="D24" s="327" t="s">
        <v>1996</v>
      </c>
      <c r="E24" s="322"/>
      <c r="F24" s="322"/>
      <c r="G24" s="323"/>
    </row>
    <row r="25" spans="1:7">
      <c r="A25" s="326" t="s">
        <v>1997</v>
      </c>
      <c r="B25" s="327" t="s">
        <v>1998</v>
      </c>
      <c r="C25" s="327" t="s">
        <v>1999</v>
      </c>
      <c r="D25" s="327" t="s">
        <v>2000</v>
      </c>
      <c r="E25" s="322"/>
      <c r="F25" s="322"/>
      <c r="G25" s="323"/>
    </row>
    <row r="26" spans="1:7">
      <c r="A26" s="326" t="s">
        <v>2001</v>
      </c>
      <c r="B26" s="327" t="s">
        <v>2002</v>
      </c>
      <c r="C26" s="327" t="s">
        <v>2003</v>
      </c>
      <c r="D26" s="327" t="s">
        <v>2004</v>
      </c>
      <c r="E26" s="322"/>
      <c r="F26" s="322"/>
      <c r="G26" s="323"/>
    </row>
    <row r="27" spans="1:7">
      <c r="A27" s="328"/>
      <c r="B27" s="329"/>
      <c r="C27" s="329"/>
      <c r="D27" s="329"/>
      <c r="E27" s="330"/>
      <c r="F27" s="330"/>
      <c r="G27" s="323"/>
    </row>
    <row r="28" spans="1:7">
      <c r="A28" s="326" t="s">
        <v>2005</v>
      </c>
      <c r="B28" s="322" t="s">
        <v>2006</v>
      </c>
      <c r="C28" s="327" t="s">
        <v>2007</v>
      </c>
      <c r="D28" s="327" t="s">
        <v>2008</v>
      </c>
      <c r="E28" s="322"/>
      <c r="F28" s="322"/>
      <c r="G28" s="323"/>
    </row>
    <row r="29" spans="1:7">
      <c r="A29" s="326" t="s">
        <v>2009</v>
      </c>
      <c r="B29" s="327" t="s">
        <v>2010</v>
      </c>
      <c r="C29" s="327" t="s">
        <v>2011</v>
      </c>
      <c r="D29" s="327" t="s">
        <v>2012</v>
      </c>
      <c r="E29" s="322"/>
      <c r="F29" s="322"/>
      <c r="G29" s="323"/>
    </row>
    <row r="30" spans="1:7">
      <c r="A30" s="326" t="s">
        <v>2013</v>
      </c>
      <c r="B30" s="327" t="s">
        <v>2014</v>
      </c>
      <c r="C30" s="327" t="s">
        <v>2015</v>
      </c>
      <c r="D30" s="327" t="s">
        <v>2016</v>
      </c>
      <c r="E30" s="322"/>
      <c r="F30" s="322"/>
      <c r="G30" s="323"/>
    </row>
    <row r="31" spans="1:7">
      <c r="A31" s="326" t="s">
        <v>2017</v>
      </c>
      <c r="B31" s="327" t="s">
        <v>2018</v>
      </c>
      <c r="C31" s="327" t="s">
        <v>2019</v>
      </c>
      <c r="D31" s="327" t="s">
        <v>2020</v>
      </c>
      <c r="E31" s="322"/>
      <c r="F31" s="322"/>
      <c r="G31" s="323"/>
    </row>
    <row r="32" spans="1:7">
      <c r="A32" s="326" t="s">
        <v>2021</v>
      </c>
      <c r="B32" s="327" t="s">
        <v>2022</v>
      </c>
      <c r="C32" s="327" t="s">
        <v>2023</v>
      </c>
      <c r="D32" s="327" t="s">
        <v>2024</v>
      </c>
      <c r="E32" s="322"/>
      <c r="F32" s="322"/>
      <c r="G32" s="323"/>
    </row>
    <row r="33" spans="1:7">
      <c r="A33" s="324" t="s">
        <v>2025</v>
      </c>
      <c r="B33" s="325" t="s">
        <v>2026</v>
      </c>
      <c r="C33" s="322" t="s">
        <v>2027</v>
      </c>
      <c r="D33" s="325"/>
      <c r="E33" s="322"/>
      <c r="F33" s="325" t="s">
        <v>2028</v>
      </c>
      <c r="G33" s="323"/>
    </row>
    <row r="34" spans="1:7">
      <c r="A34" s="324" t="s">
        <v>2029</v>
      </c>
      <c r="B34" s="325" t="s">
        <v>2030</v>
      </c>
      <c r="C34" s="322" t="s">
        <v>2031</v>
      </c>
      <c r="D34" s="325"/>
      <c r="E34" s="325"/>
      <c r="F34" s="325" t="s">
        <v>2032</v>
      </c>
      <c r="G34" s="323"/>
    </row>
    <row r="35" spans="1:7">
      <c r="A35" s="324" t="s">
        <v>2033</v>
      </c>
      <c r="B35" s="325" t="s">
        <v>2034</v>
      </c>
      <c r="C35" s="322" t="s">
        <v>2035</v>
      </c>
      <c r="D35" s="325" t="s">
        <v>2036</v>
      </c>
      <c r="E35" s="325"/>
      <c r="F35" s="325" t="s">
        <v>2037</v>
      </c>
      <c r="G35" s="323"/>
    </row>
    <row r="36" spans="1:7">
      <c r="A36" s="326" t="s">
        <v>2038</v>
      </c>
      <c r="B36" s="327" t="s">
        <v>2039</v>
      </c>
      <c r="C36" s="327" t="s">
        <v>2040</v>
      </c>
      <c r="D36" s="327" t="s">
        <v>2041</v>
      </c>
      <c r="E36" s="322"/>
      <c r="F36" s="322"/>
      <c r="G36" s="323"/>
    </row>
    <row r="37" spans="1:7">
      <c r="A37" s="326" t="s">
        <v>2042</v>
      </c>
      <c r="B37" s="327" t="s">
        <v>2043</v>
      </c>
      <c r="C37" s="327" t="s">
        <v>2044</v>
      </c>
      <c r="D37" s="327" t="s">
        <v>2045</v>
      </c>
      <c r="E37" s="322"/>
      <c r="F37" s="322"/>
      <c r="G37" s="323"/>
    </row>
    <row r="38" spans="1:7">
      <c r="A38" s="326" t="s">
        <v>2042</v>
      </c>
      <c r="B38" s="327" t="s">
        <v>2046</v>
      </c>
      <c r="C38" s="327" t="s">
        <v>2047</v>
      </c>
      <c r="D38" s="327" t="s">
        <v>2048</v>
      </c>
      <c r="E38" s="322"/>
      <c r="F38" s="322"/>
      <c r="G38" s="323"/>
    </row>
    <row r="39" spans="1:7">
      <c r="A39" s="326" t="s">
        <v>2049</v>
      </c>
      <c r="B39" s="327" t="s">
        <v>2050</v>
      </c>
      <c r="C39" s="327" t="s">
        <v>2051</v>
      </c>
      <c r="D39" s="327" t="s">
        <v>2052</v>
      </c>
      <c r="E39" s="322"/>
      <c r="F39" s="322"/>
      <c r="G39" s="323"/>
    </row>
    <row r="40" spans="1:7">
      <c r="A40" s="326" t="s">
        <v>2053</v>
      </c>
      <c r="B40" s="327" t="s">
        <v>2054</v>
      </c>
      <c r="C40" s="327" t="s">
        <v>1909</v>
      </c>
      <c r="D40" s="327" t="s">
        <v>2055</v>
      </c>
      <c r="E40" s="322"/>
      <c r="F40" s="322"/>
      <c r="G40" s="323"/>
    </row>
    <row r="41" spans="1:7">
      <c r="A41" s="324" t="s">
        <v>2056</v>
      </c>
      <c r="B41" s="325" t="s">
        <v>2057</v>
      </c>
      <c r="C41" s="322" t="s">
        <v>2058</v>
      </c>
      <c r="D41" s="325" t="s">
        <v>2059</v>
      </c>
      <c r="E41" s="325" t="s">
        <v>2060</v>
      </c>
      <c r="F41" s="325" t="s">
        <v>2061</v>
      </c>
      <c r="G41" s="323"/>
    </row>
    <row r="42" spans="1:7">
      <c r="A42" s="324" t="s">
        <v>2062</v>
      </c>
      <c r="B42" s="325" t="s">
        <v>2063</v>
      </c>
      <c r="C42" s="322" t="s">
        <v>2064</v>
      </c>
      <c r="D42" s="325" t="s">
        <v>2065</v>
      </c>
      <c r="E42" s="325"/>
      <c r="F42" s="325" t="s">
        <v>2066</v>
      </c>
      <c r="G42" s="323"/>
    </row>
    <row r="43" spans="1:7">
      <c r="A43" s="326" t="s">
        <v>2067</v>
      </c>
      <c r="B43" s="327" t="s">
        <v>2068</v>
      </c>
      <c r="C43" s="327" t="s">
        <v>2069</v>
      </c>
      <c r="D43" s="327" t="s">
        <v>2070</v>
      </c>
      <c r="E43" s="322"/>
      <c r="F43" s="322"/>
      <c r="G43" s="323"/>
    </row>
    <row r="44" spans="1:7">
      <c r="A44" s="324" t="s">
        <v>2071</v>
      </c>
      <c r="B44" s="325" t="s">
        <v>2072</v>
      </c>
      <c r="C44" s="322" t="s">
        <v>2073</v>
      </c>
      <c r="D44" s="325"/>
      <c r="E44" s="325"/>
      <c r="F44" s="325"/>
      <c r="G44" s="323"/>
    </row>
    <row r="45" spans="1:7">
      <c r="A45" s="324" t="s">
        <v>2074</v>
      </c>
      <c r="B45" s="325" t="s">
        <v>2075</v>
      </c>
      <c r="C45" s="322" t="s">
        <v>2076</v>
      </c>
      <c r="D45" s="325" t="s">
        <v>2077</v>
      </c>
      <c r="E45" s="325"/>
      <c r="F45" s="325" t="s">
        <v>2078</v>
      </c>
      <c r="G45" s="323"/>
    </row>
    <row r="46" spans="1:7">
      <c r="A46" s="324" t="s">
        <v>2079</v>
      </c>
      <c r="B46" s="325" t="s">
        <v>2080</v>
      </c>
      <c r="C46" s="322" t="s">
        <v>2081</v>
      </c>
      <c r="D46" s="325" t="s">
        <v>2082</v>
      </c>
      <c r="E46" s="325"/>
      <c r="F46" s="325"/>
      <c r="G46" s="323"/>
    </row>
    <row r="47" spans="1:7">
      <c r="A47" s="326" t="s">
        <v>2083</v>
      </c>
      <c r="B47" s="327" t="s">
        <v>2084</v>
      </c>
      <c r="C47" s="327" t="s">
        <v>2085</v>
      </c>
      <c r="D47" s="327" t="s">
        <v>2086</v>
      </c>
      <c r="E47" s="322"/>
      <c r="F47" s="322"/>
      <c r="G47" s="323"/>
    </row>
    <row r="48" spans="1:7">
      <c r="A48" s="326" t="s">
        <v>2087</v>
      </c>
      <c r="B48" s="327" t="s">
        <v>2088</v>
      </c>
      <c r="C48" s="327" t="s">
        <v>2089</v>
      </c>
      <c r="D48" s="327" t="s">
        <v>2090</v>
      </c>
      <c r="E48" s="322"/>
      <c r="F48" s="322"/>
      <c r="G48" s="323"/>
    </row>
    <row r="49" spans="1:7">
      <c r="A49" s="326" t="s">
        <v>2091</v>
      </c>
      <c r="B49" s="327" t="s">
        <v>2092</v>
      </c>
      <c r="C49" s="327" t="s">
        <v>2093</v>
      </c>
      <c r="D49" s="327" t="s">
        <v>2094</v>
      </c>
      <c r="E49" s="322"/>
      <c r="F49" s="322"/>
      <c r="G49" s="323"/>
    </row>
    <row r="50" spans="1:7">
      <c r="A50" s="326" t="s">
        <v>2095</v>
      </c>
      <c r="B50" s="327" t="s">
        <v>2096</v>
      </c>
      <c r="C50" s="327" t="s">
        <v>2097</v>
      </c>
      <c r="D50" s="327" t="s">
        <v>2098</v>
      </c>
      <c r="E50" s="322"/>
      <c r="F50" s="322"/>
      <c r="G50" s="323"/>
    </row>
    <row r="51" spans="1:7">
      <c r="A51" s="326" t="s">
        <v>2099</v>
      </c>
      <c r="B51" s="327" t="s">
        <v>2100</v>
      </c>
      <c r="C51" s="327" t="s">
        <v>2101</v>
      </c>
      <c r="D51" s="327" t="s">
        <v>2102</v>
      </c>
      <c r="E51" s="322"/>
      <c r="F51" s="322"/>
      <c r="G51" s="323"/>
    </row>
    <row r="52" spans="1:7">
      <c r="A52" s="326" t="s">
        <v>2103</v>
      </c>
      <c r="B52" s="327" t="s">
        <v>2104</v>
      </c>
      <c r="C52" s="327" t="s">
        <v>2105</v>
      </c>
      <c r="D52" s="327" t="s">
        <v>2106</v>
      </c>
      <c r="E52" s="322"/>
      <c r="F52" s="322"/>
      <c r="G52" s="323"/>
    </row>
    <row r="53" spans="1:7">
      <c r="A53" s="326" t="s">
        <v>2107</v>
      </c>
      <c r="B53" s="327" t="s">
        <v>2108</v>
      </c>
      <c r="C53" s="327" t="s">
        <v>2069</v>
      </c>
      <c r="D53" s="327" t="s">
        <v>2109</v>
      </c>
      <c r="E53" s="322"/>
      <c r="F53" s="322"/>
      <c r="G53" s="323"/>
    </row>
    <row r="54" spans="1:7">
      <c r="A54" s="326" t="s">
        <v>2110</v>
      </c>
      <c r="B54" s="327" t="s">
        <v>2111</v>
      </c>
      <c r="C54" s="327" t="s">
        <v>2112</v>
      </c>
      <c r="D54" s="327" t="s">
        <v>2113</v>
      </c>
      <c r="E54" s="322"/>
      <c r="F54" s="322"/>
      <c r="G54" s="323"/>
    </row>
    <row r="55" spans="1:7">
      <c r="A55" s="326" t="s">
        <v>2114</v>
      </c>
      <c r="B55" s="327" t="s">
        <v>2115</v>
      </c>
      <c r="C55" s="327" t="s">
        <v>2116</v>
      </c>
      <c r="D55" s="327" t="s">
        <v>2117</v>
      </c>
      <c r="E55" s="322"/>
      <c r="F55" s="322"/>
      <c r="G55" s="323"/>
    </row>
    <row r="56" spans="1:7">
      <c r="A56" s="324" t="s">
        <v>2118</v>
      </c>
      <c r="B56" s="325" t="s">
        <v>2119</v>
      </c>
      <c r="C56" s="322" t="s">
        <v>1925</v>
      </c>
      <c r="D56" s="325" t="s">
        <v>2120</v>
      </c>
      <c r="E56" s="325" t="s">
        <v>2121</v>
      </c>
      <c r="F56" s="325"/>
      <c r="G56" s="323"/>
    </row>
    <row r="57" spans="1:7">
      <c r="A57" s="324" t="s">
        <v>2122</v>
      </c>
      <c r="B57" s="325" t="s">
        <v>2123</v>
      </c>
      <c r="C57" s="322" t="s">
        <v>2124</v>
      </c>
      <c r="D57" s="325" t="s">
        <v>2125</v>
      </c>
      <c r="E57" s="325"/>
      <c r="F57" s="325" t="s">
        <v>2126</v>
      </c>
      <c r="G57" s="323"/>
    </row>
    <row r="58" spans="1:7">
      <c r="A58" s="324" t="s">
        <v>2127</v>
      </c>
      <c r="B58" s="325" t="s">
        <v>2128</v>
      </c>
      <c r="C58" s="322" t="s">
        <v>2129</v>
      </c>
      <c r="D58" s="325" t="s">
        <v>2130</v>
      </c>
      <c r="E58" s="325" t="s">
        <v>2131</v>
      </c>
      <c r="F58" s="325" t="s">
        <v>2132</v>
      </c>
      <c r="G58" s="323"/>
    </row>
    <row r="59" spans="1:7">
      <c r="A59" s="326" t="s">
        <v>2133</v>
      </c>
      <c r="B59" s="327" t="s">
        <v>2134</v>
      </c>
      <c r="C59" s="327" t="s">
        <v>2135</v>
      </c>
      <c r="D59" s="327" t="s">
        <v>2136</v>
      </c>
      <c r="E59" s="322"/>
      <c r="F59" s="322"/>
      <c r="G59" s="323"/>
    </row>
    <row r="60" spans="1:7">
      <c r="A60" s="326" t="s">
        <v>2137</v>
      </c>
      <c r="B60" s="327" t="s">
        <v>2138</v>
      </c>
      <c r="C60" s="327" t="s">
        <v>2139</v>
      </c>
      <c r="D60" s="327" t="s">
        <v>2140</v>
      </c>
      <c r="E60" s="322"/>
      <c r="F60" s="322"/>
      <c r="G60" s="323"/>
    </row>
    <row r="61" spans="1:7">
      <c r="A61" s="326" t="s">
        <v>2141</v>
      </c>
      <c r="B61" s="327" t="s">
        <v>2142</v>
      </c>
      <c r="C61" s="327" t="s">
        <v>2143</v>
      </c>
      <c r="D61" s="327" t="s">
        <v>2144</v>
      </c>
      <c r="E61" s="322"/>
      <c r="F61" s="322"/>
      <c r="G61" s="323"/>
    </row>
    <row r="62" spans="1:7">
      <c r="A62" s="324" t="s">
        <v>2145</v>
      </c>
      <c r="B62" s="325" t="s">
        <v>2146</v>
      </c>
      <c r="C62" s="322" t="s">
        <v>2147</v>
      </c>
      <c r="D62" s="325" t="s">
        <v>2148</v>
      </c>
      <c r="E62" s="325"/>
      <c r="F62" s="325" t="s">
        <v>2149</v>
      </c>
      <c r="G62" s="323"/>
    </row>
    <row r="63" spans="1:7">
      <c r="A63" s="326" t="s">
        <v>2150</v>
      </c>
      <c r="B63" s="327" t="s">
        <v>2151</v>
      </c>
      <c r="C63" s="327" t="s">
        <v>2152</v>
      </c>
      <c r="D63" s="327" t="s">
        <v>2153</v>
      </c>
      <c r="E63" s="322"/>
      <c r="F63" s="322"/>
      <c r="G63" s="323"/>
    </row>
    <row r="64" spans="1:7">
      <c r="A64" s="326" t="s">
        <v>2154</v>
      </c>
      <c r="B64" s="327" t="s">
        <v>2155</v>
      </c>
      <c r="C64" s="327" t="s">
        <v>2023</v>
      </c>
      <c r="D64" s="327" t="s">
        <v>2156</v>
      </c>
      <c r="E64" s="322"/>
      <c r="F64" s="322"/>
      <c r="G64" s="323"/>
    </row>
    <row r="65" spans="1:7" ht="22.5">
      <c r="A65" s="326" t="s">
        <v>2157</v>
      </c>
      <c r="B65" s="327" t="s">
        <v>2158</v>
      </c>
      <c r="C65" s="327" t="s">
        <v>2159</v>
      </c>
      <c r="D65" s="327" t="s">
        <v>2160</v>
      </c>
      <c r="E65" s="322"/>
      <c r="F65" s="322"/>
      <c r="G65" s="323"/>
    </row>
    <row r="66" spans="1:7">
      <c r="A66" s="324" t="s">
        <v>2161</v>
      </c>
      <c r="B66" s="325" t="s">
        <v>2162</v>
      </c>
      <c r="C66" s="322" t="s">
        <v>2163</v>
      </c>
      <c r="D66" s="325" t="s">
        <v>2164</v>
      </c>
      <c r="E66" s="325" t="s">
        <v>2165</v>
      </c>
      <c r="F66" s="325" t="s">
        <v>2166</v>
      </c>
      <c r="G66" s="323"/>
    </row>
    <row r="67" spans="1:7">
      <c r="A67" s="326" t="s">
        <v>2167</v>
      </c>
      <c r="B67" s="327" t="s">
        <v>2168</v>
      </c>
      <c r="C67" s="327" t="s">
        <v>2169</v>
      </c>
      <c r="D67" s="327" t="s">
        <v>2170</v>
      </c>
      <c r="E67" s="322"/>
      <c r="F67" s="322"/>
      <c r="G67" s="323"/>
    </row>
    <row r="68" spans="1:7">
      <c r="A68" s="326" t="s">
        <v>2171</v>
      </c>
      <c r="B68" s="327" t="s">
        <v>2172</v>
      </c>
      <c r="C68" s="327" t="s">
        <v>2173</v>
      </c>
      <c r="D68" s="327" t="s">
        <v>2174</v>
      </c>
      <c r="E68" s="322"/>
      <c r="F68" s="322"/>
      <c r="G68" s="323"/>
    </row>
    <row r="69" spans="1:7">
      <c r="A69" s="326" t="s">
        <v>2175</v>
      </c>
      <c r="B69" s="327" t="s">
        <v>2176</v>
      </c>
      <c r="C69" s="327" t="s">
        <v>2177</v>
      </c>
      <c r="D69" s="327" t="s">
        <v>2178</v>
      </c>
      <c r="E69" s="322"/>
      <c r="F69" s="322"/>
      <c r="G69" s="323"/>
    </row>
    <row r="70" spans="1:7">
      <c r="A70" s="326" t="s">
        <v>2179</v>
      </c>
      <c r="B70" s="327" t="s">
        <v>2180</v>
      </c>
      <c r="C70" s="327" t="s">
        <v>2181</v>
      </c>
      <c r="D70" s="327" t="s">
        <v>2182</v>
      </c>
      <c r="E70" s="322"/>
      <c r="F70" s="322"/>
      <c r="G70" s="323"/>
    </row>
    <row r="71" spans="1:7">
      <c r="A71" s="326" t="s">
        <v>2183</v>
      </c>
      <c r="B71" s="327" t="s">
        <v>2184</v>
      </c>
      <c r="C71" s="327" t="s">
        <v>1952</v>
      </c>
      <c r="D71" s="327" t="s">
        <v>2185</v>
      </c>
      <c r="E71" s="322"/>
      <c r="F71" s="322"/>
      <c r="G71" s="323"/>
    </row>
    <row r="72" spans="1:7">
      <c r="A72" s="326" t="s">
        <v>2186</v>
      </c>
      <c r="B72" s="327" t="s">
        <v>2187</v>
      </c>
      <c r="C72" s="327" t="s">
        <v>1952</v>
      </c>
      <c r="D72" s="327" t="s">
        <v>2188</v>
      </c>
      <c r="E72" s="322"/>
      <c r="F72" s="322"/>
      <c r="G72" s="323"/>
    </row>
    <row r="73" spans="1:7">
      <c r="A73" s="326" t="s">
        <v>2189</v>
      </c>
      <c r="B73" s="327" t="s">
        <v>2190</v>
      </c>
      <c r="C73" s="327" t="s">
        <v>2191</v>
      </c>
      <c r="D73" s="327" t="s">
        <v>2192</v>
      </c>
      <c r="E73" s="322"/>
      <c r="F73" s="322"/>
      <c r="G73" s="323"/>
    </row>
    <row r="74" spans="1:7">
      <c r="A74" s="328"/>
      <c r="B74" s="329"/>
      <c r="C74" s="329"/>
      <c r="D74" s="329"/>
      <c r="E74" s="330"/>
      <c r="F74" s="330"/>
      <c r="G74" s="323"/>
    </row>
    <row r="75" spans="1:7">
      <c r="A75" s="331" t="s">
        <v>2193</v>
      </c>
      <c r="B75" s="332" t="s">
        <v>0</v>
      </c>
      <c r="C75" s="332" t="s">
        <v>1</v>
      </c>
      <c r="D75" s="332" t="s">
        <v>2</v>
      </c>
      <c r="E75" s="323"/>
      <c r="F75" s="323"/>
      <c r="G75" s="323"/>
    </row>
    <row r="76" spans="1:7" ht="21">
      <c r="A76" s="331" t="s">
        <v>3</v>
      </c>
      <c r="B76" s="332" t="s">
        <v>4</v>
      </c>
      <c r="C76" s="332" t="s">
        <v>5</v>
      </c>
      <c r="D76" s="332" t="s">
        <v>6</v>
      </c>
      <c r="E76" s="323"/>
      <c r="F76" s="323"/>
      <c r="G76" s="323"/>
    </row>
    <row r="77" spans="1:7" ht="21">
      <c r="A77" s="331" t="s">
        <v>7</v>
      </c>
      <c r="B77" s="332" t="s">
        <v>8</v>
      </c>
      <c r="C77" s="332" t="s">
        <v>9</v>
      </c>
      <c r="D77" s="332" t="s">
        <v>10</v>
      </c>
      <c r="E77" s="323"/>
      <c r="F77" s="323"/>
      <c r="G77" s="323"/>
    </row>
    <row r="78" spans="1:7">
      <c r="A78" s="331" t="s">
        <v>11</v>
      </c>
      <c r="B78" s="332" t="s">
        <v>12</v>
      </c>
      <c r="C78" s="332" t="s">
        <v>13</v>
      </c>
      <c r="D78" s="332" t="s">
        <v>14</v>
      </c>
      <c r="E78" s="323"/>
      <c r="F78" s="323"/>
      <c r="G78" s="323"/>
    </row>
    <row r="79" spans="1:7">
      <c r="A79" s="331" t="s">
        <v>15</v>
      </c>
      <c r="B79" s="332" t="s">
        <v>16</v>
      </c>
      <c r="C79" s="332" t="s">
        <v>17</v>
      </c>
      <c r="D79" s="332" t="s">
        <v>18</v>
      </c>
      <c r="E79" s="323"/>
      <c r="F79" s="323"/>
      <c r="G79" s="323"/>
    </row>
    <row r="80" spans="1:7">
      <c r="A80" s="331" t="s">
        <v>19</v>
      </c>
      <c r="B80" s="332" t="s">
        <v>20</v>
      </c>
      <c r="C80" s="332" t="s">
        <v>21</v>
      </c>
      <c r="D80" s="332" t="s">
        <v>22</v>
      </c>
      <c r="E80" s="323"/>
      <c r="F80" s="323"/>
      <c r="G80" s="323"/>
    </row>
    <row r="81" spans="1:7" ht="21">
      <c r="A81" s="331" t="s">
        <v>23</v>
      </c>
      <c r="B81" s="332" t="s">
        <v>24</v>
      </c>
      <c r="C81" s="332" t="s">
        <v>25</v>
      </c>
      <c r="D81" s="332" t="s">
        <v>26</v>
      </c>
      <c r="E81" s="323"/>
      <c r="F81" s="323"/>
      <c r="G81" s="323"/>
    </row>
    <row r="82" spans="1:7">
      <c r="A82" s="331" t="s">
        <v>27</v>
      </c>
      <c r="B82" s="332" t="s">
        <v>28</v>
      </c>
      <c r="C82" s="332" t="s">
        <v>29</v>
      </c>
      <c r="D82" s="332" t="s">
        <v>26</v>
      </c>
      <c r="E82" s="323"/>
      <c r="F82" s="323"/>
      <c r="G82" s="323"/>
    </row>
    <row r="83" spans="1:7">
      <c r="A83" s="333" t="s">
        <v>30</v>
      </c>
      <c r="B83" s="334" t="s">
        <v>31</v>
      </c>
      <c r="C83" s="323" t="s">
        <v>32</v>
      </c>
      <c r="D83" s="334" t="s">
        <v>33</v>
      </c>
      <c r="E83" s="334"/>
      <c r="F83" s="334"/>
      <c r="G83" s="323"/>
    </row>
    <row r="84" spans="1:7">
      <c r="A84" s="331" t="s">
        <v>34</v>
      </c>
      <c r="B84" s="332" t="s">
        <v>35</v>
      </c>
      <c r="C84" s="332" t="s">
        <v>36</v>
      </c>
      <c r="D84" s="332" t="s">
        <v>37</v>
      </c>
      <c r="E84" s="323"/>
      <c r="F84" s="323"/>
      <c r="G84" s="323"/>
    </row>
    <row r="85" spans="1:7">
      <c r="A85" s="331" t="s">
        <v>38</v>
      </c>
      <c r="B85" s="332" t="s">
        <v>39</v>
      </c>
      <c r="C85" s="332" t="s">
        <v>2040</v>
      </c>
      <c r="D85" s="332" t="s">
        <v>40</v>
      </c>
      <c r="E85" s="323"/>
      <c r="F85" s="323"/>
      <c r="G85" s="323"/>
    </row>
    <row r="86" spans="1:7">
      <c r="A86" s="331" t="s">
        <v>41</v>
      </c>
      <c r="B86" s="332" t="s">
        <v>42</v>
      </c>
      <c r="C86" s="332" t="s">
        <v>1921</v>
      </c>
      <c r="D86" s="332" t="s">
        <v>43</v>
      </c>
      <c r="E86" s="323"/>
      <c r="F86" s="323"/>
      <c r="G86" s="323"/>
    </row>
    <row r="87" spans="1:7" ht="21">
      <c r="A87" s="331" t="s">
        <v>44</v>
      </c>
      <c r="B87" s="332" t="s">
        <v>45</v>
      </c>
      <c r="C87" s="332" t="s">
        <v>46</v>
      </c>
      <c r="D87" s="332" t="s">
        <v>47</v>
      </c>
      <c r="E87" s="323"/>
      <c r="F87" s="323"/>
      <c r="G87" s="323"/>
    </row>
    <row r="88" spans="1:7" ht="21">
      <c r="A88" s="331" t="s">
        <v>48</v>
      </c>
      <c r="B88" s="332" t="s">
        <v>49</v>
      </c>
      <c r="C88" s="332" t="s">
        <v>50</v>
      </c>
      <c r="D88" s="332" t="s">
        <v>51</v>
      </c>
      <c r="E88" s="323"/>
      <c r="F88" s="323"/>
      <c r="G88" s="323"/>
    </row>
    <row r="89" spans="1:7">
      <c r="A89" s="331" t="s">
        <v>52</v>
      </c>
      <c r="B89" s="332" t="s">
        <v>53</v>
      </c>
      <c r="C89" s="332" t="s">
        <v>54</v>
      </c>
      <c r="D89" s="332" t="s">
        <v>55</v>
      </c>
      <c r="E89" s="323"/>
      <c r="F89" s="323"/>
      <c r="G89" s="323"/>
    </row>
    <row r="90" spans="1:7">
      <c r="A90" s="331" t="s">
        <v>56</v>
      </c>
      <c r="B90" s="332" t="s">
        <v>57</v>
      </c>
      <c r="C90" s="332" t="s">
        <v>58</v>
      </c>
      <c r="D90" s="332" t="s">
        <v>59</v>
      </c>
      <c r="E90" s="323"/>
      <c r="F90" s="323"/>
      <c r="G90" s="323"/>
    </row>
    <row r="91" spans="1:7">
      <c r="A91" s="331" t="s">
        <v>60</v>
      </c>
      <c r="B91" s="332" t="s">
        <v>61</v>
      </c>
      <c r="C91" s="332" t="s">
        <v>62</v>
      </c>
      <c r="D91" s="332" t="s">
        <v>63</v>
      </c>
      <c r="E91" s="323"/>
      <c r="F91" s="323"/>
      <c r="G91" s="323"/>
    </row>
    <row r="92" spans="1:7">
      <c r="A92" s="331" t="s">
        <v>64</v>
      </c>
      <c r="B92" s="332" t="s">
        <v>65</v>
      </c>
      <c r="C92" s="332" t="s">
        <v>66</v>
      </c>
      <c r="D92" s="332" t="s">
        <v>67</v>
      </c>
      <c r="E92" s="323"/>
      <c r="F92" s="323"/>
      <c r="G92" s="323"/>
    </row>
    <row r="93" spans="1:7">
      <c r="A93" s="331" t="s">
        <v>68</v>
      </c>
      <c r="B93" s="332" t="s">
        <v>69</v>
      </c>
      <c r="C93" s="332" t="s">
        <v>70</v>
      </c>
      <c r="D93" s="332" t="s">
        <v>71</v>
      </c>
      <c r="E93" s="323"/>
      <c r="F93" s="323"/>
      <c r="G93" s="323"/>
    </row>
    <row r="94" spans="1:7" ht="21">
      <c r="A94" s="331" t="s">
        <v>72</v>
      </c>
      <c r="B94" s="332" t="s">
        <v>73</v>
      </c>
      <c r="C94" s="332" t="s">
        <v>74</v>
      </c>
      <c r="D94" s="332" t="s">
        <v>75</v>
      </c>
      <c r="E94" s="323"/>
      <c r="F94" s="323"/>
      <c r="G94" s="323"/>
    </row>
    <row r="95" spans="1:7">
      <c r="A95" s="333" t="s">
        <v>76</v>
      </c>
      <c r="B95" s="334" t="s">
        <v>77</v>
      </c>
      <c r="C95" s="323" t="s">
        <v>78</v>
      </c>
      <c r="D95" s="334" t="s">
        <v>79</v>
      </c>
      <c r="E95" s="334"/>
      <c r="F95" s="334" t="s">
        <v>80</v>
      </c>
      <c r="G95" s="323"/>
    </row>
    <row r="96" spans="1:7" ht="21">
      <c r="A96" s="331" t="s">
        <v>81</v>
      </c>
      <c r="B96" s="332" t="s">
        <v>82</v>
      </c>
      <c r="C96" s="332" t="s">
        <v>83</v>
      </c>
      <c r="D96" s="332" t="s">
        <v>84</v>
      </c>
      <c r="E96" s="323"/>
      <c r="F96" s="323"/>
      <c r="G96" s="323"/>
    </row>
    <row r="97" spans="1:7">
      <c r="A97" s="331" t="s">
        <v>85</v>
      </c>
      <c r="B97" s="332" t="s">
        <v>86</v>
      </c>
      <c r="C97" s="332" t="s">
        <v>87</v>
      </c>
      <c r="D97" s="332" t="s">
        <v>88</v>
      </c>
      <c r="E97" s="323"/>
      <c r="F97" s="323"/>
      <c r="G97" s="323"/>
    </row>
    <row r="98" spans="1:7">
      <c r="A98" s="331" t="s">
        <v>89</v>
      </c>
      <c r="B98" s="332" t="s">
        <v>90</v>
      </c>
      <c r="C98" s="332" t="s">
        <v>91</v>
      </c>
      <c r="D98" s="332" t="s">
        <v>92</v>
      </c>
      <c r="E98" s="323"/>
      <c r="F98" s="323"/>
      <c r="G98" s="323"/>
    </row>
    <row r="99" spans="1:7" ht="21">
      <c r="A99" s="331" t="s">
        <v>93</v>
      </c>
      <c r="B99" s="332" t="s">
        <v>94</v>
      </c>
      <c r="C99" s="332" t="s">
        <v>95</v>
      </c>
      <c r="D99" s="332" t="s">
        <v>96</v>
      </c>
      <c r="E99" s="323"/>
      <c r="F99" s="323"/>
      <c r="G99" s="323"/>
    </row>
    <row r="100" spans="1:7">
      <c r="A100" s="333" t="s">
        <v>97</v>
      </c>
      <c r="B100" s="334" t="s">
        <v>98</v>
      </c>
      <c r="C100" s="323" t="s">
        <v>99</v>
      </c>
      <c r="D100" s="334" t="s">
        <v>100</v>
      </c>
      <c r="E100" s="334" t="s">
        <v>101</v>
      </c>
      <c r="F100" s="334" t="s">
        <v>102</v>
      </c>
      <c r="G100" s="323"/>
    </row>
    <row r="101" spans="1:7">
      <c r="A101" s="333" t="s">
        <v>103</v>
      </c>
      <c r="B101" s="334" t="s">
        <v>104</v>
      </c>
      <c r="C101" s="323" t="s">
        <v>105</v>
      </c>
      <c r="D101" s="334" t="s">
        <v>106</v>
      </c>
      <c r="E101" s="334"/>
      <c r="F101" s="334"/>
      <c r="G101" s="323"/>
    </row>
    <row r="102" spans="1:7">
      <c r="A102" s="331" t="s">
        <v>107</v>
      </c>
      <c r="B102" s="332" t="s">
        <v>108</v>
      </c>
      <c r="C102" s="332" t="s">
        <v>36</v>
      </c>
      <c r="D102" s="332" t="s">
        <v>109</v>
      </c>
      <c r="E102" s="323"/>
      <c r="F102" s="323"/>
      <c r="G102" s="323"/>
    </row>
    <row r="103" spans="1:7">
      <c r="A103" s="331" t="s">
        <v>110</v>
      </c>
      <c r="B103" s="332" t="s">
        <v>111</v>
      </c>
      <c r="C103" s="332" t="s">
        <v>112</v>
      </c>
      <c r="D103" s="332" t="s">
        <v>109</v>
      </c>
      <c r="E103" s="323"/>
      <c r="F103" s="323"/>
      <c r="G103" s="323"/>
    </row>
    <row r="104" spans="1:7">
      <c r="A104" s="331" t="s">
        <v>113</v>
      </c>
      <c r="B104" s="332" t="s">
        <v>114</v>
      </c>
      <c r="C104" s="332" t="s">
        <v>115</v>
      </c>
      <c r="D104" s="332" t="s">
        <v>116</v>
      </c>
      <c r="E104" s="323"/>
      <c r="F104" s="323"/>
      <c r="G104" s="323"/>
    </row>
    <row r="105" spans="1:7">
      <c r="A105" s="331" t="s">
        <v>117</v>
      </c>
      <c r="B105" s="332" t="s">
        <v>118</v>
      </c>
      <c r="C105" s="332" t="s">
        <v>74</v>
      </c>
      <c r="D105" s="332" t="s">
        <v>119</v>
      </c>
      <c r="E105" s="323"/>
      <c r="F105" s="323"/>
      <c r="G105" s="323"/>
    </row>
    <row r="106" spans="1:7">
      <c r="A106" s="331" t="s">
        <v>120</v>
      </c>
      <c r="B106" s="332" t="s">
        <v>121</v>
      </c>
      <c r="C106" s="332" t="s">
        <v>122</v>
      </c>
      <c r="D106" s="332" t="s">
        <v>123</v>
      </c>
      <c r="E106" s="323"/>
      <c r="F106" s="323"/>
      <c r="G106" s="323"/>
    </row>
    <row r="107" spans="1:7">
      <c r="A107" s="331" t="s">
        <v>124</v>
      </c>
      <c r="B107" s="332" t="s">
        <v>125</v>
      </c>
      <c r="C107" s="332" t="s">
        <v>126</v>
      </c>
      <c r="D107" s="332" t="s">
        <v>127</v>
      </c>
      <c r="E107" s="323"/>
      <c r="F107" s="323"/>
      <c r="G107" s="323"/>
    </row>
    <row r="108" spans="1:7">
      <c r="A108" s="331" t="s">
        <v>128</v>
      </c>
      <c r="B108" s="332" t="s">
        <v>129</v>
      </c>
      <c r="C108" s="332" t="s">
        <v>130</v>
      </c>
      <c r="D108" s="332" t="s">
        <v>131</v>
      </c>
      <c r="E108" s="323"/>
      <c r="F108" s="323"/>
      <c r="G108" s="323"/>
    </row>
    <row r="109" spans="1:7">
      <c r="A109" s="331" t="s">
        <v>132</v>
      </c>
      <c r="B109" s="332" t="s">
        <v>133</v>
      </c>
      <c r="C109" s="332" t="s">
        <v>134</v>
      </c>
      <c r="D109" s="332" t="s">
        <v>135</v>
      </c>
      <c r="E109" s="323"/>
      <c r="F109" s="323"/>
      <c r="G109" s="323"/>
    </row>
    <row r="110" spans="1:7">
      <c r="A110" s="331" t="s">
        <v>136</v>
      </c>
      <c r="B110" s="332" t="s">
        <v>137</v>
      </c>
      <c r="C110" s="332" t="s">
        <v>138</v>
      </c>
      <c r="D110" s="332" t="s">
        <v>139</v>
      </c>
      <c r="E110" s="323"/>
      <c r="F110" s="323"/>
      <c r="G110" s="323"/>
    </row>
    <row r="111" spans="1:7">
      <c r="A111" s="331" t="s">
        <v>140</v>
      </c>
      <c r="B111" s="332" t="s">
        <v>141</v>
      </c>
      <c r="C111" s="332" t="s">
        <v>142</v>
      </c>
      <c r="D111" s="332" t="s">
        <v>143</v>
      </c>
      <c r="E111" s="323"/>
      <c r="F111" s="323"/>
      <c r="G111" s="323"/>
    </row>
    <row r="112" spans="1:7">
      <c r="A112" s="331" t="s">
        <v>144</v>
      </c>
      <c r="B112" s="332" t="s">
        <v>145</v>
      </c>
      <c r="C112" s="332" t="s">
        <v>146</v>
      </c>
      <c r="D112" s="332" t="s">
        <v>147</v>
      </c>
      <c r="E112" s="323"/>
      <c r="F112" s="323"/>
      <c r="G112" s="323"/>
    </row>
    <row r="113" spans="1:7">
      <c r="A113" s="331" t="s">
        <v>148</v>
      </c>
      <c r="B113" s="332" t="s">
        <v>149</v>
      </c>
      <c r="C113" s="332" t="s">
        <v>150</v>
      </c>
      <c r="D113" s="332" t="s">
        <v>151</v>
      </c>
      <c r="E113" s="323"/>
      <c r="F113" s="323"/>
      <c r="G113" s="323"/>
    </row>
    <row r="114" spans="1:7">
      <c r="A114" s="331" t="s">
        <v>152</v>
      </c>
      <c r="B114" s="332" t="s">
        <v>153</v>
      </c>
      <c r="C114" s="332" t="s">
        <v>2069</v>
      </c>
      <c r="D114" s="332" t="s">
        <v>154</v>
      </c>
      <c r="E114" s="323"/>
      <c r="F114" s="323"/>
      <c r="G114" s="323"/>
    </row>
    <row r="115" spans="1:7">
      <c r="A115" s="331" t="s">
        <v>155</v>
      </c>
      <c r="B115" s="332" t="s">
        <v>156</v>
      </c>
      <c r="C115" s="332" t="s">
        <v>157</v>
      </c>
      <c r="D115" s="332" t="s">
        <v>158</v>
      </c>
      <c r="E115" s="323"/>
      <c r="F115" s="323"/>
      <c r="G115" s="323"/>
    </row>
    <row r="116" spans="1:7">
      <c r="A116" s="331" t="s">
        <v>159</v>
      </c>
      <c r="B116" s="332" t="s">
        <v>160</v>
      </c>
      <c r="C116" s="332" t="s">
        <v>1940</v>
      </c>
      <c r="D116" s="332" t="s">
        <v>161</v>
      </c>
      <c r="E116" s="323"/>
      <c r="F116" s="323"/>
      <c r="G116" s="323"/>
    </row>
    <row r="117" spans="1:7">
      <c r="A117" s="331" t="s">
        <v>162</v>
      </c>
      <c r="B117" s="332" t="s">
        <v>163</v>
      </c>
      <c r="C117" s="332" t="s">
        <v>164</v>
      </c>
      <c r="D117" s="332" t="s">
        <v>165</v>
      </c>
      <c r="E117" s="323"/>
      <c r="F117" s="323"/>
      <c r="G117" s="323"/>
    </row>
    <row r="118" spans="1:7">
      <c r="A118" s="331" t="s">
        <v>166</v>
      </c>
      <c r="B118" s="332" t="s">
        <v>167</v>
      </c>
      <c r="C118" s="332" t="s">
        <v>168</v>
      </c>
      <c r="D118" s="332" t="s">
        <v>169</v>
      </c>
      <c r="E118" s="323"/>
      <c r="F118" s="323"/>
      <c r="G118" s="323"/>
    </row>
    <row r="119" spans="1:7">
      <c r="A119" s="331" t="s">
        <v>170</v>
      </c>
      <c r="B119" s="332" t="s">
        <v>171</v>
      </c>
      <c r="C119" s="332" t="s">
        <v>172</v>
      </c>
      <c r="D119" s="332" t="s">
        <v>173</v>
      </c>
      <c r="E119" s="323"/>
      <c r="F119" s="323"/>
      <c r="G119" s="323"/>
    </row>
    <row r="120" spans="1:7">
      <c r="A120" s="331" t="s">
        <v>174</v>
      </c>
      <c r="B120" s="332" t="s">
        <v>175</v>
      </c>
      <c r="C120" s="332" t="s">
        <v>176</v>
      </c>
      <c r="D120" s="332" t="s">
        <v>177</v>
      </c>
      <c r="E120" s="323"/>
      <c r="F120" s="323"/>
      <c r="G120" s="323"/>
    </row>
    <row r="121" spans="1:7">
      <c r="A121" s="331" t="s">
        <v>178</v>
      </c>
      <c r="B121" s="332" t="s">
        <v>179</v>
      </c>
      <c r="C121" s="332" t="s">
        <v>180</v>
      </c>
      <c r="D121" s="332" t="s">
        <v>181</v>
      </c>
      <c r="E121" s="323"/>
      <c r="F121" s="323"/>
      <c r="G121" s="323"/>
    </row>
    <row r="122" spans="1:7">
      <c r="A122" s="331" t="s">
        <v>182</v>
      </c>
      <c r="B122" s="332" t="s">
        <v>183</v>
      </c>
      <c r="C122" s="332" t="s">
        <v>142</v>
      </c>
      <c r="D122" s="332" t="s">
        <v>184</v>
      </c>
      <c r="E122" s="323"/>
      <c r="F122" s="323"/>
      <c r="G122" s="323"/>
    </row>
    <row r="123" spans="1:7" ht="21">
      <c r="A123" s="331" t="s">
        <v>185</v>
      </c>
      <c r="B123" s="332" t="s">
        <v>186</v>
      </c>
      <c r="C123" s="332" t="s">
        <v>187</v>
      </c>
      <c r="D123" s="332" t="s">
        <v>188</v>
      </c>
      <c r="E123" s="323"/>
      <c r="F123" s="323"/>
      <c r="G123" s="323"/>
    </row>
    <row r="124" spans="1:7">
      <c r="A124" s="331" t="s">
        <v>189</v>
      </c>
      <c r="B124" s="332" t="s">
        <v>1994</v>
      </c>
      <c r="C124" s="332" t="s">
        <v>1995</v>
      </c>
      <c r="D124" s="332" t="s">
        <v>190</v>
      </c>
      <c r="E124" s="323"/>
      <c r="F124" s="323"/>
      <c r="G124" s="323"/>
    </row>
    <row r="125" spans="1:7">
      <c r="A125" s="331" t="s">
        <v>191</v>
      </c>
      <c r="B125" s="332" t="s">
        <v>192</v>
      </c>
      <c r="C125" s="332" t="s">
        <v>193</v>
      </c>
      <c r="D125" s="332" t="s">
        <v>194</v>
      </c>
      <c r="E125" s="323"/>
      <c r="F125" s="323"/>
      <c r="G125" s="323"/>
    </row>
    <row r="126" spans="1:7">
      <c r="A126" s="333" t="s">
        <v>195</v>
      </c>
      <c r="B126" s="334" t="s">
        <v>196</v>
      </c>
      <c r="C126" s="323" t="s">
        <v>197</v>
      </c>
      <c r="D126" s="334"/>
      <c r="E126" s="334"/>
      <c r="F126" s="334" t="s">
        <v>198</v>
      </c>
      <c r="G126" s="323"/>
    </row>
    <row r="127" spans="1:7">
      <c r="A127" s="333" t="s">
        <v>199</v>
      </c>
      <c r="B127" s="334" t="s">
        <v>200</v>
      </c>
      <c r="C127" s="323" t="s">
        <v>201</v>
      </c>
      <c r="D127" s="334" t="s">
        <v>202</v>
      </c>
      <c r="E127" s="334"/>
      <c r="F127" s="334" t="s">
        <v>203</v>
      </c>
      <c r="G127" s="323"/>
    </row>
    <row r="128" spans="1:7">
      <c r="A128" s="331" t="s">
        <v>204</v>
      </c>
      <c r="B128" s="332" t="s">
        <v>205</v>
      </c>
      <c r="C128" s="332" t="s">
        <v>206</v>
      </c>
      <c r="D128" s="332" t="s">
        <v>207</v>
      </c>
      <c r="E128" s="323"/>
      <c r="F128" s="323"/>
      <c r="G128" s="323"/>
    </row>
    <row r="129" spans="1:7">
      <c r="A129" s="333" t="s">
        <v>208</v>
      </c>
      <c r="B129" s="334" t="s">
        <v>209</v>
      </c>
      <c r="C129" s="323" t="s">
        <v>210</v>
      </c>
      <c r="D129" s="334" t="s">
        <v>211</v>
      </c>
      <c r="E129" s="334" t="s">
        <v>212</v>
      </c>
      <c r="F129" s="334" t="s">
        <v>213</v>
      </c>
      <c r="G129" s="323"/>
    </row>
    <row r="130" spans="1:7">
      <c r="A130" s="331" t="s">
        <v>214</v>
      </c>
      <c r="B130" s="332" t="s">
        <v>215</v>
      </c>
      <c r="C130" s="332" t="s">
        <v>216</v>
      </c>
      <c r="D130" s="332" t="s">
        <v>217</v>
      </c>
      <c r="E130" s="323"/>
      <c r="F130" s="323"/>
      <c r="G130" s="323"/>
    </row>
    <row r="131" spans="1:7">
      <c r="A131" s="331" t="s">
        <v>218</v>
      </c>
      <c r="B131" s="332" t="s">
        <v>219</v>
      </c>
      <c r="C131" s="332" t="s">
        <v>220</v>
      </c>
      <c r="D131" s="332" t="s">
        <v>221</v>
      </c>
      <c r="E131" s="323"/>
      <c r="F131" s="323"/>
      <c r="G131" s="323"/>
    </row>
    <row r="132" spans="1:7">
      <c r="A132" s="333" t="s">
        <v>222</v>
      </c>
      <c r="B132" s="334" t="s">
        <v>223</v>
      </c>
      <c r="C132" s="323" t="s">
        <v>197</v>
      </c>
      <c r="D132" s="334" t="s">
        <v>224</v>
      </c>
      <c r="E132" s="334"/>
      <c r="F132" s="334"/>
      <c r="G132" s="323"/>
    </row>
    <row r="133" spans="1:7">
      <c r="A133" s="335"/>
      <c r="B133" s="336"/>
      <c r="C133" s="330"/>
      <c r="D133" s="336"/>
      <c r="E133" s="336"/>
      <c r="F133" s="336"/>
      <c r="G133" s="323"/>
    </row>
    <row r="134" spans="1:7">
      <c r="A134" s="331" t="s">
        <v>225</v>
      </c>
      <c r="B134" s="332" t="s">
        <v>226</v>
      </c>
      <c r="C134" s="332" t="s">
        <v>227</v>
      </c>
      <c r="D134" s="332" t="s">
        <v>228</v>
      </c>
      <c r="E134" s="323"/>
      <c r="F134" s="323"/>
      <c r="G134" s="323"/>
    </row>
    <row r="135" spans="1:7">
      <c r="A135" s="331" t="s">
        <v>229</v>
      </c>
      <c r="B135" s="332" t="s">
        <v>230</v>
      </c>
      <c r="C135" s="332" t="s">
        <v>231</v>
      </c>
      <c r="D135" s="332" t="s">
        <v>232</v>
      </c>
      <c r="E135" s="323"/>
      <c r="F135" s="323"/>
      <c r="G135" s="323"/>
    </row>
    <row r="136" spans="1:7">
      <c r="A136" s="331" t="s">
        <v>233</v>
      </c>
      <c r="B136" s="332" t="s">
        <v>234</v>
      </c>
      <c r="C136" s="332" t="s">
        <v>235</v>
      </c>
      <c r="D136" s="332" t="s">
        <v>236</v>
      </c>
      <c r="E136" s="323"/>
      <c r="F136" s="323"/>
      <c r="G136" s="323"/>
    </row>
    <row r="137" spans="1:7" ht="21">
      <c r="A137" s="331" t="s">
        <v>237</v>
      </c>
      <c r="B137" s="332" t="s">
        <v>238</v>
      </c>
      <c r="C137" s="332" t="s">
        <v>1940</v>
      </c>
      <c r="D137" s="332" t="s">
        <v>239</v>
      </c>
      <c r="E137" s="323"/>
      <c r="F137" s="323"/>
      <c r="G137" s="323"/>
    </row>
    <row r="138" spans="1:7">
      <c r="A138" s="331" t="s">
        <v>240</v>
      </c>
      <c r="B138" s="332" t="s">
        <v>241</v>
      </c>
      <c r="C138" s="332" t="s">
        <v>242</v>
      </c>
      <c r="D138" s="332" t="s">
        <v>243</v>
      </c>
      <c r="E138" s="323"/>
      <c r="F138" s="323"/>
      <c r="G138" s="323"/>
    </row>
    <row r="139" spans="1:7">
      <c r="A139" s="333" t="s">
        <v>244</v>
      </c>
      <c r="B139" s="334" t="s">
        <v>245</v>
      </c>
      <c r="C139" s="323" t="s">
        <v>246</v>
      </c>
      <c r="D139" s="334" t="s">
        <v>247</v>
      </c>
      <c r="E139" s="334" t="s">
        <v>248</v>
      </c>
      <c r="F139" s="334" t="s">
        <v>249</v>
      </c>
      <c r="G139" s="323"/>
    </row>
    <row r="140" spans="1:7">
      <c r="A140" s="331" t="s">
        <v>250</v>
      </c>
      <c r="B140" s="332" t="s">
        <v>251</v>
      </c>
      <c r="C140" s="332" t="s">
        <v>252</v>
      </c>
      <c r="D140" s="332" t="s">
        <v>253</v>
      </c>
      <c r="E140" s="323"/>
      <c r="F140" s="323"/>
      <c r="G140" s="323"/>
    </row>
    <row r="141" spans="1:7">
      <c r="A141" s="331" t="s">
        <v>254</v>
      </c>
      <c r="B141" s="332" t="s">
        <v>255</v>
      </c>
      <c r="C141" s="332" t="s">
        <v>256</v>
      </c>
      <c r="D141" s="332" t="s">
        <v>257</v>
      </c>
      <c r="E141" s="323"/>
      <c r="F141" s="323"/>
      <c r="G141" s="323"/>
    </row>
    <row r="142" spans="1:7">
      <c r="A142" s="333" t="s">
        <v>258</v>
      </c>
      <c r="B142" s="334" t="s">
        <v>259</v>
      </c>
      <c r="C142" s="323" t="s">
        <v>260</v>
      </c>
      <c r="D142" s="334" t="s">
        <v>261</v>
      </c>
      <c r="E142" s="334"/>
      <c r="F142" s="334" t="s">
        <v>262</v>
      </c>
      <c r="G142" s="323"/>
    </row>
    <row r="143" spans="1:7">
      <c r="A143" s="331" t="s">
        <v>263</v>
      </c>
      <c r="B143" s="332" t="s">
        <v>264</v>
      </c>
      <c r="C143" s="332" t="s">
        <v>265</v>
      </c>
      <c r="D143" s="332" t="s">
        <v>266</v>
      </c>
      <c r="E143" s="323"/>
      <c r="F143" s="323"/>
      <c r="G143" s="323"/>
    </row>
    <row r="144" spans="1:7">
      <c r="A144" s="331" t="s">
        <v>267</v>
      </c>
      <c r="B144" s="332" t="s">
        <v>2168</v>
      </c>
      <c r="C144" s="332" t="s">
        <v>2169</v>
      </c>
      <c r="D144" s="332" t="s">
        <v>268</v>
      </c>
      <c r="E144" s="323"/>
      <c r="F144" s="323"/>
      <c r="G144" s="323"/>
    </row>
    <row r="145" spans="1:7">
      <c r="A145" s="331" t="s">
        <v>269</v>
      </c>
      <c r="B145" s="332" t="s">
        <v>270</v>
      </c>
      <c r="C145" s="332" t="s">
        <v>271</v>
      </c>
      <c r="D145" s="332" t="s">
        <v>272</v>
      </c>
      <c r="E145" s="323"/>
      <c r="F145" s="323"/>
      <c r="G145" s="323"/>
    </row>
    <row r="146" spans="1:7">
      <c r="A146" s="333" t="s">
        <v>273</v>
      </c>
      <c r="B146" s="334" t="s">
        <v>274</v>
      </c>
      <c r="C146" s="323" t="s">
        <v>276</v>
      </c>
      <c r="D146" s="334" t="s">
        <v>277</v>
      </c>
      <c r="E146" s="334" t="s">
        <v>278</v>
      </c>
      <c r="F146" s="334" t="s">
        <v>279</v>
      </c>
      <c r="G146" s="323"/>
    </row>
    <row r="147" spans="1:7">
      <c r="A147" s="331" t="s">
        <v>280</v>
      </c>
      <c r="B147" s="332" t="s">
        <v>281</v>
      </c>
      <c r="C147" s="332" t="s">
        <v>282</v>
      </c>
      <c r="D147" s="332" t="s">
        <v>283</v>
      </c>
      <c r="E147" s="323"/>
      <c r="F147" s="323"/>
      <c r="G147" s="323"/>
    </row>
    <row r="148" spans="1:7">
      <c r="A148" s="331" t="s">
        <v>284</v>
      </c>
      <c r="B148" s="332" t="s">
        <v>285</v>
      </c>
      <c r="C148" s="332" t="s">
        <v>286</v>
      </c>
      <c r="D148" s="332" t="s">
        <v>287</v>
      </c>
      <c r="E148" s="323"/>
      <c r="F148" s="323"/>
      <c r="G148" s="323"/>
    </row>
    <row r="149" spans="1:7">
      <c r="A149" s="331" t="s">
        <v>288</v>
      </c>
      <c r="B149" s="332" t="s">
        <v>289</v>
      </c>
      <c r="C149" s="332" t="s">
        <v>290</v>
      </c>
      <c r="D149" s="332" t="s">
        <v>291</v>
      </c>
      <c r="E149" s="323"/>
      <c r="F149" s="323"/>
      <c r="G149" s="323"/>
    </row>
    <row r="150" spans="1:7">
      <c r="A150" s="333" t="s">
        <v>292</v>
      </c>
      <c r="B150" s="334" t="s">
        <v>293</v>
      </c>
      <c r="C150" s="323" t="s">
        <v>294</v>
      </c>
      <c r="D150" s="334" t="s">
        <v>295</v>
      </c>
      <c r="E150" s="334" t="s">
        <v>296</v>
      </c>
      <c r="F150" s="334" t="s">
        <v>297</v>
      </c>
      <c r="G150" s="323"/>
    </row>
    <row r="151" spans="1:7">
      <c r="A151" s="335"/>
      <c r="B151" s="336"/>
      <c r="C151" s="330"/>
      <c r="D151" s="336"/>
      <c r="E151" s="336"/>
      <c r="F151" s="336"/>
      <c r="G151" s="323"/>
    </row>
    <row r="152" spans="1:7">
      <c r="A152" s="331" t="s">
        <v>298</v>
      </c>
      <c r="B152" s="332" t="s">
        <v>299</v>
      </c>
      <c r="C152" s="332" t="s">
        <v>1952</v>
      </c>
      <c r="D152" s="332" t="s">
        <v>300</v>
      </c>
      <c r="E152" s="323"/>
      <c r="F152" s="323"/>
      <c r="G152" s="323"/>
    </row>
    <row r="153" spans="1:7">
      <c r="A153" s="331" t="s">
        <v>301</v>
      </c>
      <c r="B153" s="332" t="s">
        <v>302</v>
      </c>
      <c r="C153" s="332" t="s">
        <v>1952</v>
      </c>
      <c r="D153" s="332" t="s">
        <v>303</v>
      </c>
      <c r="E153" s="323"/>
      <c r="F153" s="323"/>
      <c r="G153" s="323"/>
    </row>
    <row r="154" spans="1:7">
      <c r="A154" s="331" t="s">
        <v>304</v>
      </c>
      <c r="B154" s="332" t="s">
        <v>305</v>
      </c>
      <c r="C154" s="332" t="s">
        <v>306</v>
      </c>
      <c r="D154" s="332" t="s">
        <v>307</v>
      </c>
      <c r="E154" s="323"/>
      <c r="F154" s="323"/>
      <c r="G154" s="323"/>
    </row>
    <row r="155" spans="1:7">
      <c r="A155" s="331" t="s">
        <v>304</v>
      </c>
      <c r="B155" s="332" t="s">
        <v>305</v>
      </c>
      <c r="C155" s="332" t="s">
        <v>306</v>
      </c>
      <c r="D155" s="332" t="s">
        <v>307</v>
      </c>
      <c r="E155" s="323"/>
      <c r="F155" s="323"/>
      <c r="G155" s="323"/>
    </row>
    <row r="156" spans="1:7">
      <c r="A156" s="331" t="s">
        <v>308</v>
      </c>
      <c r="B156" s="332" t="s">
        <v>309</v>
      </c>
      <c r="C156" s="332" t="s">
        <v>310</v>
      </c>
      <c r="D156" s="332" t="s">
        <v>311</v>
      </c>
      <c r="E156" s="323"/>
      <c r="F156" s="323"/>
      <c r="G156" s="323"/>
    </row>
    <row r="157" spans="1:7">
      <c r="A157" s="331" t="s">
        <v>312</v>
      </c>
      <c r="B157" s="332" t="s">
        <v>2168</v>
      </c>
      <c r="C157" s="332" t="s">
        <v>313</v>
      </c>
      <c r="D157" s="332" t="s">
        <v>314</v>
      </c>
      <c r="E157" s="323"/>
      <c r="F157" s="323"/>
      <c r="G157" s="323"/>
    </row>
    <row r="158" spans="1:7">
      <c r="A158" s="331" t="s">
        <v>315</v>
      </c>
      <c r="B158" s="332" t="s">
        <v>316</v>
      </c>
      <c r="C158" s="332" t="s">
        <v>317</v>
      </c>
      <c r="D158" s="332" t="s">
        <v>318</v>
      </c>
      <c r="E158" s="323"/>
      <c r="F158" s="323"/>
      <c r="G158" s="323"/>
    </row>
    <row r="159" spans="1:7">
      <c r="A159" s="331" t="s">
        <v>319</v>
      </c>
      <c r="B159" s="332" t="s">
        <v>320</v>
      </c>
      <c r="C159" s="332" t="s">
        <v>321</v>
      </c>
      <c r="D159" s="332" t="s">
        <v>322</v>
      </c>
      <c r="E159" s="323"/>
      <c r="F159" s="323"/>
      <c r="G159" s="323"/>
    </row>
    <row r="160" spans="1:7">
      <c r="A160" s="331" t="s">
        <v>323</v>
      </c>
      <c r="B160" s="332" t="s">
        <v>324</v>
      </c>
      <c r="C160" s="332" t="s">
        <v>325</v>
      </c>
      <c r="D160" s="332" t="s">
        <v>326</v>
      </c>
      <c r="E160" s="323"/>
      <c r="F160" s="323"/>
      <c r="G160" s="323"/>
    </row>
    <row r="161" spans="1:7">
      <c r="A161" s="333" t="s">
        <v>327</v>
      </c>
      <c r="B161" s="334" t="s">
        <v>328</v>
      </c>
      <c r="C161" s="323" t="s">
        <v>329</v>
      </c>
      <c r="D161" s="334" t="s">
        <v>330</v>
      </c>
      <c r="E161" s="334" t="s">
        <v>331</v>
      </c>
      <c r="F161" s="334" t="s">
        <v>332</v>
      </c>
      <c r="G161" s="323"/>
    </row>
    <row r="162" spans="1:7">
      <c r="A162" s="333" t="s">
        <v>333</v>
      </c>
      <c r="B162" s="334" t="s">
        <v>334</v>
      </c>
      <c r="C162" s="323" t="s">
        <v>335</v>
      </c>
      <c r="D162" s="334" t="s">
        <v>336</v>
      </c>
      <c r="E162" s="334"/>
      <c r="F162" s="334" t="s">
        <v>337</v>
      </c>
      <c r="G162" s="323"/>
    </row>
    <row r="163" spans="1:7">
      <c r="A163" s="331" t="s">
        <v>338</v>
      </c>
      <c r="B163" s="332" t="s">
        <v>339</v>
      </c>
      <c r="C163" s="332" t="s">
        <v>340</v>
      </c>
      <c r="D163" s="332" t="s">
        <v>341</v>
      </c>
      <c r="E163" s="323"/>
      <c r="F163" s="323"/>
      <c r="G163" s="323"/>
    </row>
    <row r="164" spans="1:7">
      <c r="A164" s="333" t="s">
        <v>342</v>
      </c>
      <c r="B164" s="334" t="s">
        <v>343</v>
      </c>
      <c r="C164" s="323" t="s">
        <v>344</v>
      </c>
      <c r="D164" s="334" t="s">
        <v>345</v>
      </c>
      <c r="E164" s="334"/>
      <c r="F164" s="334" t="s">
        <v>346</v>
      </c>
      <c r="G164" s="323"/>
    </row>
    <row r="165" spans="1:7">
      <c r="A165" s="331" t="s">
        <v>347</v>
      </c>
      <c r="B165" s="332" t="s">
        <v>348</v>
      </c>
      <c r="C165" s="332" t="s">
        <v>349</v>
      </c>
      <c r="D165" s="332" t="s">
        <v>350</v>
      </c>
      <c r="E165" s="323"/>
      <c r="F165" s="323"/>
      <c r="G165" s="323"/>
    </row>
    <row r="166" spans="1:7">
      <c r="A166" s="331" t="s">
        <v>351</v>
      </c>
      <c r="B166" s="332" t="s">
        <v>352</v>
      </c>
      <c r="C166" s="332" t="s">
        <v>353</v>
      </c>
      <c r="D166" s="332" t="s">
        <v>354</v>
      </c>
      <c r="E166" s="323"/>
      <c r="F166" s="323"/>
      <c r="G166" s="323"/>
    </row>
    <row r="167" spans="1:7">
      <c r="A167" s="333" t="s">
        <v>355</v>
      </c>
      <c r="B167" s="334" t="s">
        <v>356</v>
      </c>
      <c r="C167" s="323" t="s">
        <v>357</v>
      </c>
      <c r="D167" s="334"/>
      <c r="E167" s="334"/>
      <c r="F167" s="334" t="s">
        <v>358</v>
      </c>
      <c r="G167" s="323"/>
    </row>
    <row r="168" spans="1:7">
      <c r="A168" s="331" t="s">
        <v>359</v>
      </c>
      <c r="B168" s="332" t="s">
        <v>360</v>
      </c>
      <c r="C168" s="332" t="s">
        <v>361</v>
      </c>
      <c r="D168" s="332" t="s">
        <v>362</v>
      </c>
      <c r="E168" s="323"/>
      <c r="F168" s="323"/>
      <c r="G168" s="323"/>
    </row>
    <row r="169" spans="1:7">
      <c r="A169" s="328"/>
      <c r="B169" s="329"/>
      <c r="C169" s="329"/>
      <c r="D169" s="329"/>
      <c r="E169" s="330"/>
      <c r="F169" s="330"/>
      <c r="G169" s="323"/>
    </row>
    <row r="170" spans="1:7">
      <c r="A170" s="331" t="s">
        <v>363</v>
      </c>
      <c r="B170" s="332" t="s">
        <v>364</v>
      </c>
      <c r="C170" s="332" t="s">
        <v>365</v>
      </c>
      <c r="D170" s="332" t="s">
        <v>366</v>
      </c>
      <c r="E170" s="323"/>
      <c r="F170" s="323"/>
      <c r="G170" s="323"/>
    </row>
    <row r="171" spans="1:7">
      <c r="A171" s="331" t="s">
        <v>367</v>
      </c>
      <c r="B171" s="332" t="s">
        <v>368</v>
      </c>
      <c r="C171" s="332" t="s">
        <v>369</v>
      </c>
      <c r="D171" s="332" t="s">
        <v>370</v>
      </c>
      <c r="E171" s="323"/>
      <c r="F171" s="323"/>
      <c r="G171" s="323"/>
    </row>
    <row r="172" spans="1:7" ht="21">
      <c r="A172" s="331" t="s">
        <v>371</v>
      </c>
      <c r="B172" s="332" t="s">
        <v>372</v>
      </c>
      <c r="C172" s="332" t="s">
        <v>373</v>
      </c>
      <c r="D172" s="332" t="s">
        <v>374</v>
      </c>
      <c r="E172" s="323"/>
      <c r="F172" s="323"/>
      <c r="G172" s="323"/>
    </row>
    <row r="173" spans="1:7">
      <c r="A173" s="331" t="s">
        <v>375</v>
      </c>
      <c r="B173" s="332" t="s">
        <v>376</v>
      </c>
      <c r="C173" s="332" t="s">
        <v>377</v>
      </c>
      <c r="D173" s="332" t="s">
        <v>378</v>
      </c>
      <c r="E173" s="323"/>
      <c r="F173" s="323"/>
      <c r="G173" s="323"/>
    </row>
    <row r="174" spans="1:7">
      <c r="A174" s="331" t="s">
        <v>379</v>
      </c>
      <c r="B174" s="332" t="s">
        <v>380</v>
      </c>
      <c r="C174" s="332" t="s">
        <v>381</v>
      </c>
      <c r="D174" s="332" t="s">
        <v>382</v>
      </c>
      <c r="E174" s="323"/>
      <c r="F174" s="323"/>
      <c r="G174" s="323"/>
    </row>
    <row r="175" spans="1:7" ht="21">
      <c r="A175" s="331" t="s">
        <v>383</v>
      </c>
      <c r="B175" s="332" t="s">
        <v>384</v>
      </c>
      <c r="C175" s="332" t="s">
        <v>385</v>
      </c>
      <c r="D175" s="332" t="s">
        <v>386</v>
      </c>
      <c r="E175" s="323"/>
      <c r="F175" s="323"/>
      <c r="G175" s="323"/>
    </row>
    <row r="176" spans="1:7">
      <c r="A176" s="331" t="s">
        <v>387</v>
      </c>
      <c r="B176" s="332" t="s">
        <v>388</v>
      </c>
      <c r="C176" s="332" t="s">
        <v>389</v>
      </c>
      <c r="D176" s="332" t="s">
        <v>390</v>
      </c>
      <c r="E176" s="323"/>
      <c r="F176" s="323"/>
      <c r="G176" s="323"/>
    </row>
    <row r="177" spans="1:7" ht="21">
      <c r="A177" s="331" t="s">
        <v>391</v>
      </c>
      <c r="B177" s="332" t="s">
        <v>392</v>
      </c>
      <c r="C177" s="332" t="s">
        <v>393</v>
      </c>
      <c r="D177" s="332" t="s">
        <v>394</v>
      </c>
      <c r="E177" s="323"/>
      <c r="F177" s="323"/>
      <c r="G177" s="323"/>
    </row>
    <row r="178" spans="1:7">
      <c r="A178" s="331" t="s">
        <v>395</v>
      </c>
      <c r="B178" s="332" t="s">
        <v>396</v>
      </c>
      <c r="C178" s="332" t="s">
        <v>138</v>
      </c>
      <c r="D178" s="332" t="s">
        <v>397</v>
      </c>
      <c r="E178" s="323"/>
      <c r="F178" s="323"/>
      <c r="G178" s="323"/>
    </row>
    <row r="179" spans="1:7">
      <c r="A179" s="333" t="s">
        <v>398</v>
      </c>
      <c r="B179" s="334" t="s">
        <v>399</v>
      </c>
      <c r="C179" s="323" t="s">
        <v>400</v>
      </c>
      <c r="D179" s="334" t="s">
        <v>401</v>
      </c>
      <c r="E179" s="334" t="s">
        <v>402</v>
      </c>
      <c r="F179" s="334" t="s">
        <v>403</v>
      </c>
      <c r="G179" s="323"/>
    </row>
    <row r="180" spans="1:7" ht="21">
      <c r="A180" s="331" t="s">
        <v>404</v>
      </c>
      <c r="B180" s="332" t="s">
        <v>405</v>
      </c>
      <c r="C180" s="332" t="s">
        <v>406</v>
      </c>
      <c r="D180" s="332" t="s">
        <v>407</v>
      </c>
      <c r="E180" s="323"/>
      <c r="F180" s="323"/>
      <c r="G180" s="323"/>
    </row>
    <row r="181" spans="1:7" ht="25.5">
      <c r="A181" s="337" t="s">
        <v>408</v>
      </c>
      <c r="B181" s="332" t="s">
        <v>409</v>
      </c>
      <c r="C181" s="332" t="s">
        <v>410</v>
      </c>
      <c r="D181" s="332" t="s">
        <v>411</v>
      </c>
      <c r="E181" s="323"/>
      <c r="F181" s="323"/>
      <c r="G181" s="323"/>
    </row>
    <row r="182" spans="1:7">
      <c r="A182" s="331" t="s">
        <v>412</v>
      </c>
      <c r="B182" s="332" t="s">
        <v>413</v>
      </c>
      <c r="C182" s="332" t="s">
        <v>157</v>
      </c>
      <c r="D182" s="332" t="s">
        <v>414</v>
      </c>
      <c r="E182" s="323"/>
      <c r="F182" s="323"/>
      <c r="G182" s="323"/>
    </row>
    <row r="183" spans="1:7">
      <c r="A183" s="331" t="s">
        <v>415</v>
      </c>
      <c r="B183" s="332" t="s">
        <v>416</v>
      </c>
      <c r="C183" s="332" t="s">
        <v>2069</v>
      </c>
      <c r="D183" s="332" t="s">
        <v>417</v>
      </c>
      <c r="E183" s="323"/>
      <c r="F183" s="323"/>
      <c r="G183" s="323"/>
    </row>
    <row r="184" spans="1:7">
      <c r="A184" s="331" t="s">
        <v>418</v>
      </c>
      <c r="B184" s="332" t="s">
        <v>419</v>
      </c>
      <c r="C184" s="332" t="s">
        <v>420</v>
      </c>
      <c r="D184" s="332" t="s">
        <v>421</v>
      </c>
      <c r="E184" s="323"/>
      <c r="F184" s="323"/>
      <c r="G184" s="323"/>
    </row>
    <row r="185" spans="1:7" ht="21">
      <c r="A185" s="331" t="s">
        <v>422</v>
      </c>
      <c r="B185" s="332" t="s">
        <v>423</v>
      </c>
      <c r="C185" s="332" t="s">
        <v>424</v>
      </c>
      <c r="D185" s="332" t="s">
        <v>425</v>
      </c>
      <c r="E185" s="323"/>
      <c r="F185" s="323"/>
      <c r="G185" s="323"/>
    </row>
    <row r="186" spans="1:7">
      <c r="A186" s="331" t="s">
        <v>426</v>
      </c>
      <c r="B186" s="332" t="s">
        <v>427</v>
      </c>
      <c r="C186" s="332" t="s">
        <v>70</v>
      </c>
      <c r="D186" s="332" t="s">
        <v>428</v>
      </c>
      <c r="E186" s="323"/>
      <c r="F186" s="323"/>
      <c r="G186" s="323"/>
    </row>
    <row r="187" spans="1:7">
      <c r="A187" s="331" t="s">
        <v>429</v>
      </c>
      <c r="B187" s="332" t="s">
        <v>430</v>
      </c>
      <c r="C187" s="332" t="s">
        <v>431</v>
      </c>
      <c r="D187" s="332" t="s">
        <v>432</v>
      </c>
      <c r="E187" s="323"/>
      <c r="F187" s="323"/>
      <c r="G187" s="323"/>
    </row>
    <row r="188" spans="1:7">
      <c r="A188" s="328"/>
      <c r="B188" s="329"/>
      <c r="C188" s="329"/>
      <c r="D188" s="329"/>
      <c r="E188" s="330"/>
      <c r="F188" s="330"/>
      <c r="G188" s="323"/>
    </row>
    <row r="189" spans="1:7">
      <c r="A189" s="331" t="s">
        <v>433</v>
      </c>
      <c r="B189" s="332" t="s">
        <v>434</v>
      </c>
      <c r="C189" s="332" t="s">
        <v>435</v>
      </c>
      <c r="D189" s="332" t="s">
        <v>436</v>
      </c>
      <c r="E189" s="323"/>
      <c r="F189" s="323"/>
      <c r="G189" s="323"/>
    </row>
    <row r="190" spans="1:7">
      <c r="A190" s="331" t="s">
        <v>437</v>
      </c>
      <c r="B190" s="332" t="s">
        <v>111</v>
      </c>
      <c r="C190" s="332" t="s">
        <v>438</v>
      </c>
      <c r="D190" s="332" t="s">
        <v>439</v>
      </c>
      <c r="E190" s="323"/>
      <c r="F190" s="323"/>
      <c r="G190" s="323"/>
    </row>
    <row r="191" spans="1:7">
      <c r="A191" s="331" t="s">
        <v>440</v>
      </c>
      <c r="B191" s="332" t="s">
        <v>441</v>
      </c>
      <c r="C191" s="332" t="s">
        <v>442</v>
      </c>
      <c r="D191" s="332" t="s">
        <v>443</v>
      </c>
      <c r="E191" s="323"/>
      <c r="F191" s="323"/>
      <c r="G191" s="323"/>
    </row>
    <row r="192" spans="1:7">
      <c r="A192" s="331" t="s">
        <v>444</v>
      </c>
      <c r="B192" s="332" t="s">
        <v>445</v>
      </c>
      <c r="C192" s="332" t="s">
        <v>446</v>
      </c>
      <c r="D192" s="332" t="s">
        <v>447</v>
      </c>
      <c r="E192" s="323"/>
      <c r="F192" s="323"/>
      <c r="G192" s="323"/>
    </row>
    <row r="193" spans="1:7" ht="21">
      <c r="A193" s="331" t="s">
        <v>448</v>
      </c>
      <c r="B193" s="332" t="s">
        <v>449</v>
      </c>
      <c r="C193" s="332" t="s">
        <v>450</v>
      </c>
      <c r="D193" s="332" t="s">
        <v>451</v>
      </c>
      <c r="E193" s="323"/>
      <c r="F193" s="323"/>
      <c r="G193" s="323"/>
    </row>
    <row r="194" spans="1:7">
      <c r="A194" s="331" t="s">
        <v>452</v>
      </c>
      <c r="B194" s="332" t="s">
        <v>453</v>
      </c>
      <c r="C194" s="332" t="s">
        <v>454</v>
      </c>
      <c r="D194" s="332" t="s">
        <v>455</v>
      </c>
      <c r="E194" s="323"/>
      <c r="F194" s="323"/>
      <c r="G194" s="323"/>
    </row>
    <row r="195" spans="1:7">
      <c r="A195" s="333" t="s">
        <v>456</v>
      </c>
      <c r="B195" s="334" t="s">
        <v>457</v>
      </c>
      <c r="C195" s="323" t="s">
        <v>458</v>
      </c>
      <c r="D195" s="334" t="s">
        <v>459</v>
      </c>
      <c r="E195" s="334"/>
      <c r="F195" s="334" t="s">
        <v>460</v>
      </c>
      <c r="G195" s="323"/>
    </row>
    <row r="196" spans="1:7">
      <c r="A196" s="331" t="s">
        <v>461</v>
      </c>
      <c r="B196" s="332" t="s">
        <v>462</v>
      </c>
      <c r="C196" s="332" t="s">
        <v>286</v>
      </c>
      <c r="D196" s="332" t="s">
        <v>463</v>
      </c>
      <c r="E196" s="323"/>
      <c r="F196" s="323"/>
      <c r="G196" s="323"/>
    </row>
    <row r="197" spans="1:7">
      <c r="A197" s="331" t="s">
        <v>464</v>
      </c>
      <c r="B197" s="332" t="s">
        <v>465</v>
      </c>
      <c r="C197" s="332" t="s">
        <v>466</v>
      </c>
      <c r="D197" s="332" t="s">
        <v>467</v>
      </c>
      <c r="E197" s="323"/>
      <c r="F197" s="323"/>
      <c r="G197" s="323"/>
    </row>
    <row r="198" spans="1:7">
      <c r="A198" s="331" t="s">
        <v>468</v>
      </c>
      <c r="B198" s="332" t="s">
        <v>469</v>
      </c>
      <c r="C198" s="332" t="s">
        <v>470</v>
      </c>
      <c r="D198" s="332" t="s">
        <v>471</v>
      </c>
      <c r="E198" s="323"/>
      <c r="F198" s="323"/>
      <c r="G198" s="323"/>
    </row>
    <row r="199" spans="1:7">
      <c r="A199" s="331" t="s">
        <v>472</v>
      </c>
      <c r="B199" s="332" t="s">
        <v>473</v>
      </c>
      <c r="C199" s="332" t="s">
        <v>474</v>
      </c>
      <c r="D199" s="332" t="s">
        <v>475</v>
      </c>
      <c r="E199" s="323"/>
      <c r="F199" s="323"/>
      <c r="G199" s="323"/>
    </row>
    <row r="200" spans="1:7">
      <c r="A200" s="331" t="s">
        <v>476</v>
      </c>
      <c r="B200" s="332" t="s">
        <v>477</v>
      </c>
      <c r="C200" s="332" t="s">
        <v>478</v>
      </c>
      <c r="D200" s="332" t="s">
        <v>479</v>
      </c>
      <c r="E200" s="323"/>
      <c r="F200" s="323"/>
      <c r="G200" s="323"/>
    </row>
    <row r="201" spans="1:7">
      <c r="A201" s="331" t="s">
        <v>480</v>
      </c>
      <c r="B201" s="332" t="s">
        <v>481</v>
      </c>
      <c r="C201" s="332" t="s">
        <v>482</v>
      </c>
      <c r="D201" s="332" t="s">
        <v>483</v>
      </c>
      <c r="E201" s="323"/>
      <c r="F201" s="323"/>
      <c r="G201" s="323"/>
    </row>
    <row r="202" spans="1:7">
      <c r="A202" s="331" t="s">
        <v>484</v>
      </c>
      <c r="B202" s="332" t="s">
        <v>485</v>
      </c>
      <c r="C202" s="332" t="s">
        <v>486</v>
      </c>
      <c r="D202" s="332" t="s">
        <v>487</v>
      </c>
      <c r="E202" s="323"/>
      <c r="F202" s="323"/>
      <c r="G202" s="323"/>
    </row>
    <row r="203" spans="1:7">
      <c r="A203" s="331" t="s">
        <v>488</v>
      </c>
      <c r="B203" s="332" t="s">
        <v>489</v>
      </c>
      <c r="C203" s="332" t="s">
        <v>490</v>
      </c>
      <c r="D203" s="332" t="s">
        <v>491</v>
      </c>
      <c r="E203" s="323"/>
      <c r="F203" s="323"/>
      <c r="G203" s="323"/>
    </row>
    <row r="204" spans="1:7">
      <c r="A204" s="331" t="s">
        <v>492</v>
      </c>
      <c r="B204" s="332" t="s">
        <v>493</v>
      </c>
      <c r="C204" s="332" t="s">
        <v>2023</v>
      </c>
      <c r="D204" s="332" t="s">
        <v>494</v>
      </c>
      <c r="E204" s="323"/>
      <c r="F204" s="323"/>
      <c r="G204" s="323"/>
    </row>
    <row r="205" spans="1:7">
      <c r="A205" s="331" t="s">
        <v>495</v>
      </c>
      <c r="B205" s="332" t="s">
        <v>496</v>
      </c>
      <c r="C205" s="332" t="s">
        <v>497</v>
      </c>
      <c r="D205" s="332" t="s">
        <v>498</v>
      </c>
      <c r="E205" s="323"/>
      <c r="F205" s="323"/>
      <c r="G205" s="323"/>
    </row>
    <row r="206" spans="1:7">
      <c r="A206" s="331" t="s">
        <v>499</v>
      </c>
      <c r="B206" s="332" t="s">
        <v>500</v>
      </c>
      <c r="C206" s="332" t="s">
        <v>501</v>
      </c>
      <c r="D206" s="332" t="s">
        <v>502</v>
      </c>
      <c r="E206" s="323"/>
      <c r="F206" s="323"/>
      <c r="G206" s="323"/>
    </row>
    <row r="207" spans="1:7">
      <c r="A207" s="333" t="s">
        <v>503</v>
      </c>
      <c r="B207" s="334" t="s">
        <v>504</v>
      </c>
      <c r="C207" s="323" t="s">
        <v>505</v>
      </c>
      <c r="D207" s="334" t="s">
        <v>506</v>
      </c>
      <c r="E207" s="334" t="s">
        <v>507</v>
      </c>
      <c r="F207" s="334" t="s">
        <v>508</v>
      </c>
      <c r="G207" s="323"/>
    </row>
    <row r="208" spans="1:7" ht="21">
      <c r="A208" s="331" t="s">
        <v>509</v>
      </c>
      <c r="B208" s="332" t="s">
        <v>510</v>
      </c>
      <c r="C208" s="332" t="s">
        <v>511</v>
      </c>
      <c r="D208" s="332" t="s">
        <v>512</v>
      </c>
      <c r="E208" s="323"/>
      <c r="F208" s="323"/>
      <c r="G208" s="323"/>
    </row>
    <row r="209" spans="1:7">
      <c r="A209" s="331" t="s">
        <v>513</v>
      </c>
      <c r="B209" s="332" t="s">
        <v>514</v>
      </c>
      <c r="C209" s="332" t="s">
        <v>2023</v>
      </c>
      <c r="D209" s="332" t="s">
        <v>515</v>
      </c>
      <c r="E209" s="323"/>
      <c r="F209" s="323"/>
      <c r="G209" s="323"/>
    </row>
    <row r="210" spans="1:7">
      <c r="A210" s="331" t="s">
        <v>516</v>
      </c>
      <c r="B210" s="332" t="s">
        <v>427</v>
      </c>
      <c r="C210" s="332" t="s">
        <v>70</v>
      </c>
      <c r="D210" s="332" t="s">
        <v>517</v>
      </c>
      <c r="E210" s="323"/>
      <c r="F210" s="323"/>
      <c r="G210" s="323"/>
    </row>
    <row r="211" spans="1:7">
      <c r="A211" s="331" t="s">
        <v>518</v>
      </c>
      <c r="B211" s="332" t="s">
        <v>519</v>
      </c>
      <c r="C211" s="332" t="s">
        <v>520</v>
      </c>
      <c r="D211" s="332" t="s">
        <v>521</v>
      </c>
      <c r="E211" s="323"/>
      <c r="F211" s="323"/>
      <c r="G211" s="323"/>
    </row>
    <row r="212" spans="1:7">
      <c r="A212" s="331" t="s">
        <v>522</v>
      </c>
      <c r="B212" s="332" t="s">
        <v>523</v>
      </c>
      <c r="C212" s="332" t="s">
        <v>524</v>
      </c>
      <c r="D212" s="332" t="s">
        <v>525</v>
      </c>
      <c r="E212" s="323"/>
      <c r="F212" s="323"/>
      <c r="G212" s="323"/>
    </row>
    <row r="213" spans="1:7" ht="21">
      <c r="A213" s="331" t="s">
        <v>526</v>
      </c>
      <c r="B213" s="332" t="s">
        <v>527</v>
      </c>
      <c r="C213" s="332" t="s">
        <v>528</v>
      </c>
      <c r="D213" s="332" t="s">
        <v>529</v>
      </c>
      <c r="E213" s="323"/>
      <c r="F213" s="323"/>
      <c r="G213" s="323"/>
    </row>
    <row r="214" spans="1:7">
      <c r="A214" s="333" t="s">
        <v>530</v>
      </c>
      <c r="B214" s="334" t="s">
        <v>531</v>
      </c>
      <c r="C214" s="323" t="s">
        <v>2064</v>
      </c>
      <c r="D214" s="334" t="s">
        <v>532</v>
      </c>
      <c r="E214" s="334" t="s">
        <v>533</v>
      </c>
      <c r="F214" s="334" t="s">
        <v>534</v>
      </c>
      <c r="G214" s="323"/>
    </row>
    <row r="215" spans="1:7">
      <c r="A215" s="331" t="s">
        <v>535</v>
      </c>
      <c r="B215" s="332" t="s">
        <v>536</v>
      </c>
      <c r="C215" s="332" t="s">
        <v>537</v>
      </c>
      <c r="D215" s="332" t="s">
        <v>538</v>
      </c>
      <c r="E215" s="323"/>
      <c r="F215" s="323"/>
      <c r="G215" s="323"/>
    </row>
    <row r="216" spans="1:7">
      <c r="A216" s="331" t="s">
        <v>539</v>
      </c>
      <c r="B216" s="332" t="s">
        <v>540</v>
      </c>
      <c r="C216" s="332" t="s">
        <v>541</v>
      </c>
      <c r="D216" s="332" t="s">
        <v>542</v>
      </c>
      <c r="E216" s="323"/>
      <c r="F216" s="323"/>
      <c r="G216" s="323"/>
    </row>
    <row r="217" spans="1:7">
      <c r="A217" s="331" t="s">
        <v>543</v>
      </c>
      <c r="B217" s="332" t="s">
        <v>544</v>
      </c>
      <c r="C217" s="332" t="s">
        <v>545</v>
      </c>
      <c r="D217" s="332" t="s">
        <v>546</v>
      </c>
      <c r="E217" s="323"/>
      <c r="F217" s="323"/>
      <c r="G217" s="323"/>
    </row>
    <row r="218" spans="1:7">
      <c r="A218" s="333" t="s">
        <v>547</v>
      </c>
      <c r="B218" s="334" t="s">
        <v>548</v>
      </c>
      <c r="C218" s="323" t="s">
        <v>549</v>
      </c>
      <c r="D218" s="334" t="s">
        <v>550</v>
      </c>
      <c r="E218" s="334"/>
      <c r="F218" s="334" t="s">
        <v>551</v>
      </c>
      <c r="G218" s="323"/>
    </row>
    <row r="219" spans="1:7">
      <c r="A219" s="333" t="s">
        <v>552</v>
      </c>
      <c r="B219" s="334" t="s">
        <v>553</v>
      </c>
      <c r="C219" s="323" t="s">
        <v>554</v>
      </c>
      <c r="D219" s="334" t="s">
        <v>555</v>
      </c>
      <c r="E219" s="334"/>
      <c r="F219" s="334" t="s">
        <v>403</v>
      </c>
      <c r="G219" s="323"/>
    </row>
    <row r="220" spans="1:7">
      <c r="A220" s="331" t="s">
        <v>556</v>
      </c>
      <c r="B220" s="332" t="s">
        <v>557</v>
      </c>
      <c r="C220" s="332" t="s">
        <v>558</v>
      </c>
      <c r="D220" s="332" t="s">
        <v>559</v>
      </c>
      <c r="E220" s="323"/>
      <c r="F220" s="323"/>
      <c r="G220" s="323"/>
    </row>
    <row r="221" spans="1:7">
      <c r="A221" s="331" t="s">
        <v>560</v>
      </c>
      <c r="B221" s="332" t="s">
        <v>561</v>
      </c>
      <c r="C221" s="332" t="s">
        <v>562</v>
      </c>
      <c r="D221" s="332" t="s">
        <v>563</v>
      </c>
      <c r="E221" s="323"/>
      <c r="F221" s="323"/>
      <c r="G221" s="323"/>
    </row>
    <row r="222" spans="1:7" ht="21">
      <c r="A222" s="331" t="s">
        <v>564</v>
      </c>
      <c r="B222" s="332" t="s">
        <v>565</v>
      </c>
      <c r="C222" s="332" t="s">
        <v>271</v>
      </c>
      <c r="D222" s="332" t="s">
        <v>566</v>
      </c>
      <c r="E222" s="323"/>
      <c r="F222" s="323"/>
      <c r="G222" s="323"/>
    </row>
    <row r="223" spans="1:7">
      <c r="A223" s="328"/>
      <c r="B223" s="329"/>
      <c r="C223" s="329"/>
      <c r="D223" s="329"/>
      <c r="E223" s="330"/>
      <c r="F223" s="330"/>
      <c r="G223" s="323"/>
    </row>
    <row r="224" spans="1:7">
      <c r="A224" s="333" t="s">
        <v>567</v>
      </c>
      <c r="B224" s="334" t="s">
        <v>568</v>
      </c>
      <c r="C224" s="323" t="s">
        <v>569</v>
      </c>
      <c r="D224" s="334" t="s">
        <v>570</v>
      </c>
      <c r="E224" s="334" t="s">
        <v>571</v>
      </c>
      <c r="F224" s="334" t="s">
        <v>572</v>
      </c>
      <c r="G224" s="323"/>
    </row>
    <row r="225" spans="1:7">
      <c r="A225" s="331" t="s">
        <v>573</v>
      </c>
      <c r="B225" s="332" t="s">
        <v>574</v>
      </c>
      <c r="C225" s="332" t="s">
        <v>575</v>
      </c>
      <c r="D225" s="332" t="s">
        <v>576</v>
      </c>
      <c r="E225" s="323"/>
      <c r="F225" s="323"/>
      <c r="G225" s="323"/>
    </row>
    <row r="226" spans="1:7">
      <c r="A226" s="331" t="s">
        <v>577</v>
      </c>
      <c r="B226" s="332" t="s">
        <v>578</v>
      </c>
      <c r="C226" s="332" t="s">
        <v>579</v>
      </c>
      <c r="D226" s="332" t="s">
        <v>580</v>
      </c>
      <c r="E226" s="323"/>
      <c r="F226" s="323"/>
      <c r="G226" s="323"/>
    </row>
    <row r="227" spans="1:7">
      <c r="A227" s="333" t="s">
        <v>581</v>
      </c>
      <c r="B227" s="334" t="s">
        <v>582</v>
      </c>
      <c r="C227" s="323" t="s">
        <v>583</v>
      </c>
      <c r="D227" s="334" t="s">
        <v>584</v>
      </c>
      <c r="E227" s="334" t="s">
        <v>585</v>
      </c>
      <c r="F227" s="334" t="s">
        <v>586</v>
      </c>
      <c r="G227" s="323"/>
    </row>
    <row r="228" spans="1:7">
      <c r="A228" s="331" t="s">
        <v>587</v>
      </c>
      <c r="B228" s="332" t="s">
        <v>588</v>
      </c>
      <c r="C228" s="332" t="s">
        <v>589</v>
      </c>
      <c r="D228" s="332" t="s">
        <v>590</v>
      </c>
      <c r="E228" s="323"/>
      <c r="F228" s="323"/>
      <c r="G228" s="323"/>
    </row>
    <row r="229" spans="1:7" ht="21">
      <c r="A229" s="331" t="s">
        <v>591</v>
      </c>
      <c r="B229" s="332" t="s">
        <v>592</v>
      </c>
      <c r="C229" s="332" t="s">
        <v>593</v>
      </c>
      <c r="D229" s="332" t="s">
        <v>594</v>
      </c>
      <c r="E229" s="323"/>
      <c r="F229" s="323"/>
      <c r="G229" s="323"/>
    </row>
    <row r="230" spans="1:7">
      <c r="A230" s="331" t="s">
        <v>595</v>
      </c>
      <c r="B230" s="332" t="s">
        <v>596</v>
      </c>
      <c r="C230" s="332" t="s">
        <v>1964</v>
      </c>
      <c r="D230" s="332" t="s">
        <v>597</v>
      </c>
      <c r="E230" s="323"/>
      <c r="F230" s="323"/>
      <c r="G230" s="323"/>
    </row>
    <row r="231" spans="1:7">
      <c r="A231" s="331" t="s">
        <v>598</v>
      </c>
      <c r="B231" s="332" t="s">
        <v>599</v>
      </c>
      <c r="C231" s="332" t="s">
        <v>600</v>
      </c>
      <c r="D231" s="332" t="s">
        <v>601</v>
      </c>
      <c r="E231" s="323"/>
      <c r="F231" s="323"/>
      <c r="G231" s="323"/>
    </row>
    <row r="232" spans="1:7">
      <c r="A232" s="331" t="s">
        <v>602</v>
      </c>
      <c r="B232" s="332" t="s">
        <v>603</v>
      </c>
      <c r="C232" s="332" t="s">
        <v>604</v>
      </c>
      <c r="D232" s="332" t="s">
        <v>605</v>
      </c>
      <c r="E232" s="323"/>
      <c r="F232" s="323"/>
      <c r="G232" s="323"/>
    </row>
    <row r="233" spans="1:7">
      <c r="A233" s="331" t="s">
        <v>606</v>
      </c>
      <c r="B233" s="332" t="s">
        <v>607</v>
      </c>
      <c r="C233" s="332" t="s">
        <v>142</v>
      </c>
      <c r="D233" s="332" t="s">
        <v>608</v>
      </c>
      <c r="E233" s="323"/>
      <c r="F233" s="323"/>
      <c r="G233" s="323"/>
    </row>
    <row r="234" spans="1:7">
      <c r="A234" s="331" t="s">
        <v>609</v>
      </c>
      <c r="B234" s="332" t="s">
        <v>607</v>
      </c>
      <c r="C234" s="332" t="s">
        <v>142</v>
      </c>
      <c r="D234" s="332" t="s">
        <v>610</v>
      </c>
      <c r="E234" s="323"/>
      <c r="F234" s="323"/>
      <c r="G234" s="323"/>
    </row>
    <row r="235" spans="1:7">
      <c r="A235" s="333" t="s">
        <v>611</v>
      </c>
      <c r="B235" s="334" t="s">
        <v>612</v>
      </c>
      <c r="C235" s="323" t="s">
        <v>549</v>
      </c>
      <c r="D235" s="334" t="s">
        <v>613</v>
      </c>
      <c r="E235" s="334" t="s">
        <v>614</v>
      </c>
      <c r="F235" s="334" t="s">
        <v>615</v>
      </c>
      <c r="G235" s="323"/>
    </row>
    <row r="236" spans="1:7">
      <c r="A236" s="331" t="s">
        <v>616</v>
      </c>
      <c r="B236" s="332" t="s">
        <v>617</v>
      </c>
      <c r="C236" s="332" t="s">
        <v>618</v>
      </c>
      <c r="D236" s="332" t="s">
        <v>619</v>
      </c>
      <c r="E236" s="323"/>
      <c r="F236" s="323"/>
      <c r="G236" s="323"/>
    </row>
    <row r="237" spans="1:7">
      <c r="A237" s="331" t="s">
        <v>620</v>
      </c>
      <c r="B237" s="332" t="s">
        <v>621</v>
      </c>
      <c r="C237" s="332" t="s">
        <v>622</v>
      </c>
      <c r="D237" s="332" t="s">
        <v>623</v>
      </c>
      <c r="E237" s="323"/>
      <c r="F237" s="323"/>
      <c r="G237" s="323"/>
    </row>
    <row r="238" spans="1:7">
      <c r="A238" s="337" t="s">
        <v>624</v>
      </c>
      <c r="B238" s="332" t="s">
        <v>625</v>
      </c>
      <c r="C238" s="332" t="s">
        <v>626</v>
      </c>
      <c r="D238" s="332" t="s">
        <v>627</v>
      </c>
      <c r="E238" s="323"/>
      <c r="F238" s="323"/>
      <c r="G238" s="323"/>
    </row>
    <row r="239" spans="1:7">
      <c r="A239" s="333" t="s">
        <v>628</v>
      </c>
      <c r="B239" s="334" t="s">
        <v>629</v>
      </c>
      <c r="C239" s="323" t="s">
        <v>630</v>
      </c>
      <c r="D239" s="334" t="s">
        <v>631</v>
      </c>
      <c r="E239" s="334" t="s">
        <v>632</v>
      </c>
      <c r="F239" s="334" t="s">
        <v>633</v>
      </c>
      <c r="G239" s="323"/>
    </row>
    <row r="240" spans="1:7">
      <c r="A240" s="331" t="s">
        <v>634</v>
      </c>
      <c r="B240" s="332" t="s">
        <v>635</v>
      </c>
      <c r="C240" s="332" t="s">
        <v>636</v>
      </c>
      <c r="D240" s="332" t="s">
        <v>637</v>
      </c>
      <c r="E240" s="323"/>
      <c r="F240" s="323"/>
      <c r="G240" s="323"/>
    </row>
    <row r="241" spans="1:7" ht="21">
      <c r="A241" s="331" t="s">
        <v>638</v>
      </c>
      <c r="B241" s="332" t="s">
        <v>639</v>
      </c>
      <c r="C241" s="332" t="s">
        <v>640</v>
      </c>
      <c r="D241" s="332" t="s">
        <v>641</v>
      </c>
      <c r="E241" s="323"/>
      <c r="F241" s="323"/>
      <c r="G241" s="323"/>
    </row>
    <row r="242" spans="1:7">
      <c r="A242" s="331" t="s">
        <v>642</v>
      </c>
      <c r="B242" s="332" t="s">
        <v>643</v>
      </c>
      <c r="C242" s="332" t="s">
        <v>644</v>
      </c>
      <c r="D242" s="332" t="s">
        <v>645</v>
      </c>
      <c r="E242" s="323"/>
      <c r="F242" s="323"/>
      <c r="G242" s="323"/>
    </row>
    <row r="243" spans="1:7">
      <c r="A243" s="331" t="s">
        <v>646</v>
      </c>
      <c r="B243" s="332" t="s">
        <v>647</v>
      </c>
      <c r="C243" s="332" t="s">
        <v>648</v>
      </c>
      <c r="D243" s="332" t="s">
        <v>649</v>
      </c>
      <c r="E243" s="323"/>
      <c r="F243" s="323"/>
      <c r="G243" s="323"/>
    </row>
    <row r="244" spans="1:7">
      <c r="A244" s="331" t="s">
        <v>650</v>
      </c>
      <c r="B244" s="332" t="s">
        <v>651</v>
      </c>
      <c r="C244" s="332" t="s">
        <v>1952</v>
      </c>
      <c r="D244" s="332" t="s">
        <v>652</v>
      </c>
      <c r="E244" s="323"/>
      <c r="F244" s="323"/>
      <c r="G244" s="323"/>
    </row>
    <row r="245" spans="1:7">
      <c r="A245" s="331" t="s">
        <v>653</v>
      </c>
      <c r="B245" s="332" t="s">
        <v>654</v>
      </c>
      <c r="C245" s="332" t="s">
        <v>655</v>
      </c>
      <c r="D245" s="332" t="s">
        <v>656</v>
      </c>
      <c r="E245" s="323"/>
      <c r="F245" s="323"/>
      <c r="G245" s="323"/>
    </row>
    <row r="246" spans="1:7">
      <c r="A246" s="331" t="s">
        <v>657</v>
      </c>
      <c r="B246" s="332" t="s">
        <v>658</v>
      </c>
      <c r="C246" s="332" t="s">
        <v>659</v>
      </c>
      <c r="D246" s="332" t="s">
        <v>660</v>
      </c>
      <c r="E246" s="323"/>
      <c r="F246" s="323"/>
      <c r="G246" s="323"/>
    </row>
    <row r="247" spans="1:7">
      <c r="A247" s="333" t="s">
        <v>661</v>
      </c>
      <c r="B247" s="334" t="s">
        <v>662</v>
      </c>
      <c r="C247" s="323" t="s">
        <v>663</v>
      </c>
      <c r="D247" s="334" t="s">
        <v>664</v>
      </c>
      <c r="E247" s="334" t="s">
        <v>665</v>
      </c>
      <c r="F247" s="334" t="s">
        <v>666</v>
      </c>
      <c r="G247" s="323"/>
    </row>
    <row r="248" spans="1:7">
      <c r="A248" s="331" t="s">
        <v>667</v>
      </c>
      <c r="B248" s="332" t="s">
        <v>1979</v>
      </c>
      <c r="C248" s="332" t="s">
        <v>668</v>
      </c>
      <c r="D248" s="332" t="s">
        <v>669</v>
      </c>
      <c r="E248" s="323"/>
      <c r="F248" s="323"/>
      <c r="G248" s="323"/>
    </row>
    <row r="249" spans="1:7">
      <c r="A249" s="331" t="s">
        <v>670</v>
      </c>
      <c r="B249" s="332" t="s">
        <v>671</v>
      </c>
      <c r="C249" s="332" t="s">
        <v>672</v>
      </c>
      <c r="D249" s="332" t="s">
        <v>673</v>
      </c>
      <c r="E249" s="323"/>
      <c r="F249" s="323"/>
      <c r="G249" s="323"/>
    </row>
    <row r="250" spans="1:7">
      <c r="A250" s="331" t="s">
        <v>674</v>
      </c>
      <c r="B250" s="332" t="s">
        <v>675</v>
      </c>
      <c r="C250" s="332" t="s">
        <v>676</v>
      </c>
      <c r="D250" s="332" t="s">
        <v>677</v>
      </c>
      <c r="E250" s="323"/>
      <c r="F250" s="323"/>
      <c r="G250" s="323"/>
    </row>
    <row r="251" spans="1:7">
      <c r="A251" s="333" t="s">
        <v>678</v>
      </c>
      <c r="B251" s="334" t="s">
        <v>679</v>
      </c>
      <c r="C251" s="323" t="s">
        <v>680</v>
      </c>
      <c r="D251" s="334" t="s">
        <v>681</v>
      </c>
      <c r="E251" s="334"/>
      <c r="F251" s="334" t="s">
        <v>297</v>
      </c>
      <c r="G251" s="323"/>
    </row>
    <row r="252" spans="1:7" ht="21">
      <c r="A252" s="331" t="s">
        <v>682</v>
      </c>
      <c r="B252" s="332" t="s">
        <v>683</v>
      </c>
      <c r="C252" s="332" t="s">
        <v>684</v>
      </c>
      <c r="D252" s="332" t="s">
        <v>685</v>
      </c>
      <c r="E252" s="323"/>
      <c r="F252" s="323"/>
      <c r="G252" s="323"/>
    </row>
    <row r="253" spans="1:7">
      <c r="A253" s="331" t="s">
        <v>686</v>
      </c>
      <c r="B253" s="332" t="s">
        <v>687</v>
      </c>
      <c r="C253" s="332" t="s">
        <v>688</v>
      </c>
      <c r="D253" s="332" t="s">
        <v>689</v>
      </c>
      <c r="E253" s="323"/>
      <c r="F253" s="323"/>
      <c r="G253" s="323"/>
    </row>
    <row r="254" spans="1:7">
      <c r="A254" s="328"/>
      <c r="B254" s="329"/>
      <c r="C254" s="329"/>
      <c r="D254" s="329"/>
      <c r="E254" s="330"/>
      <c r="F254" s="330"/>
      <c r="G254" s="323"/>
    </row>
    <row r="255" spans="1:7">
      <c r="A255" s="331" t="s">
        <v>690</v>
      </c>
      <c r="B255" s="332" t="s">
        <v>691</v>
      </c>
      <c r="C255" s="332" t="s">
        <v>36</v>
      </c>
      <c r="D255" s="332" t="s">
        <v>692</v>
      </c>
      <c r="E255" s="323"/>
      <c r="F255" s="323"/>
      <c r="G255" s="323"/>
    </row>
    <row r="256" spans="1:7">
      <c r="A256" s="331" t="s">
        <v>693</v>
      </c>
      <c r="B256" s="332" t="s">
        <v>694</v>
      </c>
      <c r="C256" s="332" t="s">
        <v>695</v>
      </c>
      <c r="D256" s="332" t="s">
        <v>696</v>
      </c>
      <c r="E256" s="323"/>
      <c r="F256" s="323"/>
      <c r="G256" s="323"/>
    </row>
    <row r="257" spans="1:7">
      <c r="A257" s="331" t="s">
        <v>697</v>
      </c>
      <c r="B257" s="332" t="s">
        <v>698</v>
      </c>
      <c r="C257" s="332" t="s">
        <v>699</v>
      </c>
      <c r="D257" s="332" t="s">
        <v>700</v>
      </c>
      <c r="E257" s="323"/>
      <c r="F257" s="323"/>
      <c r="G257" s="323"/>
    </row>
    <row r="258" spans="1:7">
      <c r="A258" s="331" t="s">
        <v>701</v>
      </c>
      <c r="B258" s="332" t="s">
        <v>702</v>
      </c>
      <c r="C258" s="332" t="s">
        <v>703</v>
      </c>
      <c r="D258" s="332" t="s">
        <v>704</v>
      </c>
      <c r="E258" s="323"/>
      <c r="F258" s="323"/>
      <c r="G258" s="323"/>
    </row>
    <row r="259" spans="1:7">
      <c r="A259" s="333" t="s">
        <v>705</v>
      </c>
      <c r="B259" s="334" t="s">
        <v>706</v>
      </c>
      <c r="C259" s="323" t="s">
        <v>707</v>
      </c>
      <c r="D259" s="334" t="s">
        <v>708</v>
      </c>
      <c r="E259" s="334" t="s">
        <v>709</v>
      </c>
      <c r="F259" s="334" t="s">
        <v>710</v>
      </c>
      <c r="G259" s="323"/>
    </row>
    <row r="260" spans="1:7">
      <c r="A260" s="333" t="s">
        <v>711</v>
      </c>
      <c r="B260" s="334" t="s">
        <v>712</v>
      </c>
      <c r="C260" s="323" t="s">
        <v>713</v>
      </c>
      <c r="D260" s="334" t="s">
        <v>714</v>
      </c>
      <c r="E260" s="334"/>
      <c r="F260" s="334" t="s">
        <v>715</v>
      </c>
      <c r="G260" s="323"/>
    </row>
    <row r="261" spans="1:7">
      <c r="A261" s="331" t="s">
        <v>716</v>
      </c>
      <c r="B261" s="332" t="s">
        <v>717</v>
      </c>
      <c r="C261" s="332" t="s">
        <v>718</v>
      </c>
      <c r="D261" s="332" t="s">
        <v>719</v>
      </c>
      <c r="E261" s="323"/>
      <c r="F261" s="323"/>
      <c r="G261" s="323"/>
    </row>
    <row r="262" spans="1:7">
      <c r="A262" s="331" t="s">
        <v>720</v>
      </c>
      <c r="B262" s="332" t="s">
        <v>721</v>
      </c>
      <c r="C262" s="332" t="s">
        <v>722</v>
      </c>
      <c r="D262" s="332" t="s">
        <v>723</v>
      </c>
      <c r="E262" s="323"/>
      <c r="F262" s="323"/>
      <c r="G262" s="323"/>
    </row>
    <row r="263" spans="1:7">
      <c r="A263" s="333" t="s">
        <v>724</v>
      </c>
      <c r="B263" s="334" t="s">
        <v>725</v>
      </c>
      <c r="C263" s="323" t="s">
        <v>726</v>
      </c>
      <c r="D263" s="334" t="s">
        <v>727</v>
      </c>
      <c r="E263" s="334" t="s">
        <v>728</v>
      </c>
      <c r="F263" s="334" t="s">
        <v>729</v>
      </c>
      <c r="G263" s="323"/>
    </row>
    <row r="264" spans="1:7">
      <c r="A264" s="335"/>
      <c r="B264" s="336"/>
      <c r="C264" s="330"/>
      <c r="D264" s="336"/>
      <c r="E264" s="336"/>
      <c r="F264" s="336"/>
      <c r="G264" s="323"/>
    </row>
    <row r="265" spans="1:7" ht="21">
      <c r="A265" s="331" t="s">
        <v>730</v>
      </c>
      <c r="B265" s="332" t="s">
        <v>731</v>
      </c>
      <c r="C265" s="332" t="s">
        <v>2023</v>
      </c>
      <c r="D265" s="332" t="s">
        <v>732</v>
      </c>
      <c r="E265" s="323"/>
      <c r="F265" s="323"/>
      <c r="G265" s="323"/>
    </row>
    <row r="266" spans="1:7">
      <c r="A266" s="331" t="s">
        <v>733</v>
      </c>
      <c r="B266" s="332" t="s">
        <v>734</v>
      </c>
      <c r="C266" s="332" t="s">
        <v>2023</v>
      </c>
      <c r="D266" s="332" t="s">
        <v>735</v>
      </c>
      <c r="E266" s="323"/>
      <c r="F266" s="323"/>
      <c r="G266" s="323"/>
    </row>
    <row r="267" spans="1:7">
      <c r="A267" s="331" t="s">
        <v>736</v>
      </c>
      <c r="B267" s="332" t="s">
        <v>737</v>
      </c>
      <c r="C267" s="332" t="s">
        <v>2023</v>
      </c>
      <c r="D267" s="332" t="s">
        <v>738</v>
      </c>
      <c r="E267" s="323"/>
      <c r="F267" s="323"/>
      <c r="G267" s="323"/>
    </row>
    <row r="268" spans="1:7">
      <c r="A268" s="333" t="s">
        <v>739</v>
      </c>
      <c r="B268" s="334" t="s">
        <v>740</v>
      </c>
      <c r="C268" s="323" t="s">
        <v>741</v>
      </c>
      <c r="D268" s="334" t="s">
        <v>742</v>
      </c>
      <c r="E268" s="334"/>
      <c r="F268" s="334"/>
      <c r="G268" s="323"/>
    </row>
    <row r="269" spans="1:7">
      <c r="A269" s="333" t="s">
        <v>743</v>
      </c>
      <c r="B269" s="334" t="s">
        <v>744</v>
      </c>
      <c r="C269" s="323" t="s">
        <v>2064</v>
      </c>
      <c r="D269" s="334" t="s">
        <v>745</v>
      </c>
      <c r="E269" s="334"/>
      <c r="F269" s="334" t="s">
        <v>746</v>
      </c>
      <c r="G269" s="323"/>
    </row>
    <row r="270" spans="1:7">
      <c r="A270" s="333" t="s">
        <v>747</v>
      </c>
      <c r="B270" s="334" t="s">
        <v>748</v>
      </c>
      <c r="C270" s="323" t="s">
        <v>749</v>
      </c>
      <c r="D270" s="334" t="s">
        <v>750</v>
      </c>
      <c r="E270" s="334" t="s">
        <v>751</v>
      </c>
      <c r="F270" s="334" t="s">
        <v>752</v>
      </c>
      <c r="G270" s="323"/>
    </row>
    <row r="271" spans="1:7" ht="21">
      <c r="A271" s="331" t="s">
        <v>753</v>
      </c>
      <c r="B271" s="332" t="s">
        <v>754</v>
      </c>
      <c r="C271" s="332" t="s">
        <v>755</v>
      </c>
      <c r="D271" s="332" t="s">
        <v>756</v>
      </c>
      <c r="E271" s="323"/>
      <c r="F271" s="323"/>
      <c r="G271" s="323"/>
    </row>
    <row r="272" spans="1:7">
      <c r="A272" s="331" t="s">
        <v>757</v>
      </c>
      <c r="B272" s="332" t="s">
        <v>12</v>
      </c>
      <c r="C272" s="332" t="s">
        <v>758</v>
      </c>
      <c r="D272" s="332" t="s">
        <v>759</v>
      </c>
      <c r="E272" s="323"/>
      <c r="F272" s="323"/>
      <c r="G272" s="323"/>
    </row>
    <row r="273" spans="1:7">
      <c r="A273" s="331" t="s">
        <v>760</v>
      </c>
      <c r="B273" s="332" t="s">
        <v>761</v>
      </c>
      <c r="C273" s="332" t="s">
        <v>349</v>
      </c>
      <c r="D273" s="332" t="s">
        <v>762</v>
      </c>
      <c r="E273" s="323"/>
      <c r="F273" s="323"/>
      <c r="G273" s="323"/>
    </row>
    <row r="274" spans="1:7">
      <c r="A274" s="328"/>
      <c r="B274" s="329"/>
      <c r="C274" s="329"/>
      <c r="D274" s="329"/>
      <c r="E274" s="330"/>
      <c r="F274" s="330"/>
      <c r="G274" s="323"/>
    </row>
    <row r="275" spans="1:7" ht="21">
      <c r="A275" s="331" t="s">
        <v>763</v>
      </c>
      <c r="B275" s="332" t="s">
        <v>764</v>
      </c>
      <c r="C275" s="332" t="s">
        <v>765</v>
      </c>
      <c r="D275" s="332" t="s">
        <v>766</v>
      </c>
      <c r="E275" s="323"/>
      <c r="F275" s="323"/>
      <c r="G275" s="323"/>
    </row>
    <row r="276" spans="1:7">
      <c r="A276" s="331" t="s">
        <v>767</v>
      </c>
      <c r="B276" s="332" t="s">
        <v>768</v>
      </c>
      <c r="C276" s="332" t="s">
        <v>769</v>
      </c>
      <c r="D276" s="332" t="s">
        <v>770</v>
      </c>
      <c r="E276" s="323"/>
      <c r="F276" s="323"/>
      <c r="G276" s="323"/>
    </row>
    <row r="277" spans="1:7" ht="21">
      <c r="A277" s="331" t="s">
        <v>771</v>
      </c>
      <c r="B277" s="332" t="s">
        <v>772</v>
      </c>
      <c r="C277" s="332" t="s">
        <v>349</v>
      </c>
      <c r="D277" s="332" t="s">
        <v>773</v>
      </c>
      <c r="E277" s="323"/>
      <c r="F277" s="323"/>
      <c r="G277" s="323"/>
    </row>
    <row r="278" spans="1:7">
      <c r="A278" s="333" t="s">
        <v>774</v>
      </c>
      <c r="B278" s="334" t="s">
        <v>775</v>
      </c>
      <c r="C278" s="323" t="s">
        <v>776</v>
      </c>
      <c r="D278" s="334" t="s">
        <v>777</v>
      </c>
      <c r="E278" s="334"/>
      <c r="F278" s="334" t="s">
        <v>778</v>
      </c>
      <c r="G278" s="323"/>
    </row>
    <row r="279" spans="1:7">
      <c r="A279" s="331" t="s">
        <v>779</v>
      </c>
      <c r="B279" s="332" t="s">
        <v>780</v>
      </c>
      <c r="C279" s="332" t="s">
        <v>781</v>
      </c>
      <c r="D279" s="332" t="s">
        <v>782</v>
      </c>
      <c r="E279" s="323"/>
      <c r="F279" s="323"/>
      <c r="G279" s="323"/>
    </row>
    <row r="280" spans="1:7">
      <c r="A280" s="331" t="s">
        <v>783</v>
      </c>
      <c r="B280" s="332" t="s">
        <v>784</v>
      </c>
      <c r="C280" s="332" t="s">
        <v>21</v>
      </c>
      <c r="D280" s="332" t="s">
        <v>785</v>
      </c>
      <c r="E280" s="323"/>
      <c r="F280" s="323"/>
      <c r="G280" s="323"/>
    </row>
    <row r="281" spans="1:7">
      <c r="A281" s="331" t="s">
        <v>786</v>
      </c>
      <c r="B281" s="332" t="s">
        <v>787</v>
      </c>
      <c r="C281" s="332" t="s">
        <v>788</v>
      </c>
      <c r="D281" s="332" t="s">
        <v>789</v>
      </c>
      <c r="E281" s="323"/>
      <c r="F281" s="323"/>
      <c r="G281" s="323"/>
    </row>
    <row r="282" spans="1:7">
      <c r="A282" s="331" t="s">
        <v>790</v>
      </c>
      <c r="B282" s="332" t="s">
        <v>791</v>
      </c>
      <c r="C282" s="332" t="s">
        <v>703</v>
      </c>
      <c r="D282" s="332" t="s">
        <v>792</v>
      </c>
      <c r="E282" s="323"/>
      <c r="F282" s="323"/>
      <c r="G282" s="323"/>
    </row>
    <row r="283" spans="1:7">
      <c r="A283" s="331" t="s">
        <v>793</v>
      </c>
      <c r="B283" s="332" t="s">
        <v>794</v>
      </c>
      <c r="C283" s="332" t="s">
        <v>795</v>
      </c>
      <c r="D283" s="332" t="s">
        <v>796</v>
      </c>
      <c r="E283" s="323"/>
      <c r="F283" s="323"/>
      <c r="G283" s="323"/>
    </row>
    <row r="284" spans="1:7">
      <c r="A284" s="331" t="s">
        <v>797</v>
      </c>
      <c r="B284" s="332" t="s">
        <v>469</v>
      </c>
      <c r="C284" s="332" t="s">
        <v>470</v>
      </c>
      <c r="D284" s="332" t="s">
        <v>471</v>
      </c>
      <c r="E284" s="323"/>
      <c r="F284" s="323"/>
      <c r="G284" s="323"/>
    </row>
    <row r="285" spans="1:7" ht="21">
      <c r="A285" s="331" t="s">
        <v>798</v>
      </c>
      <c r="B285" s="332" t="s">
        <v>799</v>
      </c>
      <c r="C285" s="332" t="s">
        <v>800</v>
      </c>
      <c r="D285" s="332" t="s">
        <v>801</v>
      </c>
      <c r="E285" s="323"/>
      <c r="F285" s="323"/>
      <c r="G285" s="323"/>
    </row>
    <row r="286" spans="1:7">
      <c r="A286" s="333" t="s">
        <v>802</v>
      </c>
      <c r="B286" s="334" t="s">
        <v>803</v>
      </c>
      <c r="C286" s="323" t="s">
        <v>804</v>
      </c>
      <c r="D286" s="334" t="s">
        <v>805</v>
      </c>
      <c r="E286" s="334" t="s">
        <v>806</v>
      </c>
      <c r="F286" s="334" t="s">
        <v>807</v>
      </c>
      <c r="G286" s="323"/>
    </row>
    <row r="287" spans="1:7">
      <c r="A287" s="337" t="s">
        <v>808</v>
      </c>
      <c r="B287" s="332" t="s">
        <v>809</v>
      </c>
      <c r="C287" s="332" t="s">
        <v>810</v>
      </c>
      <c r="D287" s="332" t="s">
        <v>811</v>
      </c>
      <c r="E287" s="323"/>
      <c r="F287" s="323"/>
      <c r="G287" s="323"/>
    </row>
    <row r="288" spans="1:7">
      <c r="A288" s="331" t="s">
        <v>812</v>
      </c>
      <c r="B288" s="332" t="s">
        <v>813</v>
      </c>
      <c r="C288" s="332" t="s">
        <v>814</v>
      </c>
      <c r="D288" s="332" t="s">
        <v>815</v>
      </c>
      <c r="E288" s="323"/>
      <c r="F288" s="323"/>
      <c r="G288" s="323"/>
    </row>
    <row r="289" spans="1:7">
      <c r="A289" s="331" t="s">
        <v>816</v>
      </c>
      <c r="B289" s="332" t="s">
        <v>817</v>
      </c>
      <c r="C289" s="332" t="s">
        <v>142</v>
      </c>
      <c r="D289" s="332" t="s">
        <v>818</v>
      </c>
      <c r="E289" s="323"/>
      <c r="F289" s="323"/>
      <c r="G289" s="323"/>
    </row>
    <row r="290" spans="1:7">
      <c r="A290" s="331" t="s">
        <v>819</v>
      </c>
      <c r="B290" s="332" t="s">
        <v>820</v>
      </c>
      <c r="C290" s="332" t="s">
        <v>821</v>
      </c>
      <c r="D290" s="332" t="s">
        <v>822</v>
      </c>
      <c r="E290" s="323"/>
      <c r="F290" s="323"/>
      <c r="G290" s="323"/>
    </row>
    <row r="291" spans="1:7">
      <c r="A291" s="331" t="s">
        <v>823</v>
      </c>
      <c r="B291" s="332" t="s">
        <v>824</v>
      </c>
      <c r="C291" s="332" t="s">
        <v>825</v>
      </c>
      <c r="D291" s="332" t="s">
        <v>826</v>
      </c>
      <c r="E291" s="323"/>
      <c r="F291" s="323"/>
      <c r="G291" s="323"/>
    </row>
    <row r="292" spans="1:7">
      <c r="A292" s="331" t="s">
        <v>827</v>
      </c>
      <c r="B292" s="332" t="s">
        <v>230</v>
      </c>
      <c r="C292" s="332" t="s">
        <v>231</v>
      </c>
      <c r="D292" s="332" t="s">
        <v>232</v>
      </c>
      <c r="E292" s="323"/>
      <c r="F292" s="323"/>
      <c r="G292" s="323"/>
    </row>
    <row r="293" spans="1:7">
      <c r="A293" s="331" t="s">
        <v>828</v>
      </c>
      <c r="B293" s="332" t="s">
        <v>1979</v>
      </c>
      <c r="C293" s="332" t="s">
        <v>1952</v>
      </c>
      <c r="D293" s="332" t="s">
        <v>829</v>
      </c>
      <c r="E293" s="323"/>
      <c r="F293" s="323"/>
      <c r="G293" s="323"/>
    </row>
    <row r="294" spans="1:7">
      <c r="A294" s="331" t="s">
        <v>830</v>
      </c>
      <c r="B294" s="332" t="s">
        <v>831</v>
      </c>
      <c r="C294" s="332" t="s">
        <v>832</v>
      </c>
      <c r="D294" s="332" t="s">
        <v>55</v>
      </c>
      <c r="E294" s="323"/>
      <c r="F294" s="323"/>
      <c r="G294" s="323"/>
    </row>
    <row r="295" spans="1:7" ht="21">
      <c r="A295" s="331" t="s">
        <v>833</v>
      </c>
      <c r="B295" s="332" t="s">
        <v>834</v>
      </c>
      <c r="C295" s="332" t="s">
        <v>835</v>
      </c>
      <c r="D295" s="332" t="s">
        <v>836</v>
      </c>
      <c r="E295" s="323"/>
      <c r="F295" s="323"/>
      <c r="G295" s="323"/>
    </row>
    <row r="296" spans="1:7">
      <c r="A296" s="328"/>
      <c r="B296" s="329"/>
      <c r="C296" s="329"/>
      <c r="D296" s="329"/>
      <c r="E296" s="330"/>
      <c r="F296" s="330"/>
      <c r="G296" s="323"/>
    </row>
    <row r="297" spans="1:7">
      <c r="A297" s="331" t="s">
        <v>837</v>
      </c>
      <c r="B297" s="332" t="s">
        <v>838</v>
      </c>
      <c r="C297" s="332" t="s">
        <v>839</v>
      </c>
      <c r="D297" s="332" t="s">
        <v>840</v>
      </c>
      <c r="E297" s="323"/>
      <c r="F297" s="323"/>
      <c r="G297" s="323"/>
    </row>
    <row r="298" spans="1:7">
      <c r="A298" s="331" t="s">
        <v>841</v>
      </c>
      <c r="B298" s="332" t="s">
        <v>842</v>
      </c>
      <c r="C298" s="332" t="s">
        <v>843</v>
      </c>
      <c r="D298" s="332" t="s">
        <v>844</v>
      </c>
      <c r="E298" s="323"/>
      <c r="F298" s="323"/>
      <c r="G298" s="323"/>
    </row>
    <row r="299" spans="1:7">
      <c r="A299" s="331" t="s">
        <v>845</v>
      </c>
      <c r="B299" s="332" t="s">
        <v>846</v>
      </c>
      <c r="C299" s="332" t="s">
        <v>847</v>
      </c>
      <c r="D299" s="332" t="s">
        <v>848</v>
      </c>
      <c r="E299" s="323"/>
      <c r="F299" s="323"/>
      <c r="G299" s="323"/>
    </row>
    <row r="300" spans="1:7">
      <c r="A300" s="331" t="s">
        <v>849</v>
      </c>
      <c r="B300" s="332" t="s">
        <v>850</v>
      </c>
      <c r="C300" s="332" t="s">
        <v>851</v>
      </c>
      <c r="D300" s="332" t="s">
        <v>852</v>
      </c>
      <c r="E300" s="323"/>
      <c r="F300" s="323"/>
      <c r="G300" s="323"/>
    </row>
    <row r="301" spans="1:7">
      <c r="A301" s="331" t="s">
        <v>853</v>
      </c>
      <c r="B301" s="332" t="s">
        <v>854</v>
      </c>
      <c r="C301" s="332" t="s">
        <v>855</v>
      </c>
      <c r="D301" s="332" t="s">
        <v>856</v>
      </c>
      <c r="E301" s="323"/>
      <c r="F301" s="323"/>
      <c r="G301" s="323"/>
    </row>
    <row r="302" spans="1:7">
      <c r="A302" s="331" t="s">
        <v>857</v>
      </c>
      <c r="B302" s="332" t="s">
        <v>858</v>
      </c>
      <c r="C302" s="332" t="s">
        <v>859</v>
      </c>
      <c r="D302" s="332" t="s">
        <v>860</v>
      </c>
      <c r="E302" s="323"/>
      <c r="F302" s="323"/>
      <c r="G302" s="323"/>
    </row>
    <row r="303" spans="1:7">
      <c r="A303" s="338"/>
      <c r="B303" s="323"/>
      <c r="C303" s="323"/>
      <c r="D303" s="339"/>
      <c r="E303" s="323"/>
      <c r="F303" s="323"/>
      <c r="G303" s="323"/>
    </row>
    <row r="304" spans="1:7">
      <c r="A304" s="331" t="s">
        <v>861</v>
      </c>
      <c r="B304" s="332" t="s">
        <v>862</v>
      </c>
      <c r="C304" s="332" t="s">
        <v>1917</v>
      </c>
      <c r="D304" s="332" t="s">
        <v>863</v>
      </c>
      <c r="E304" s="323"/>
      <c r="F304" s="323"/>
      <c r="G304" s="323"/>
    </row>
    <row r="305" spans="1:7">
      <c r="A305" s="331" t="s">
        <v>864</v>
      </c>
      <c r="B305" s="332" t="s">
        <v>865</v>
      </c>
      <c r="C305" s="332" t="s">
        <v>112</v>
      </c>
      <c r="D305" s="332" t="s">
        <v>866</v>
      </c>
      <c r="E305" s="323"/>
      <c r="F305" s="323"/>
      <c r="G305" s="323"/>
    </row>
    <row r="306" spans="1:7">
      <c r="A306" s="331" t="s">
        <v>867</v>
      </c>
      <c r="B306" s="332" t="s">
        <v>868</v>
      </c>
      <c r="C306" s="332" t="s">
        <v>869</v>
      </c>
      <c r="D306" s="332" t="s">
        <v>870</v>
      </c>
      <c r="E306" s="323"/>
      <c r="F306" s="323"/>
      <c r="G306" s="323"/>
    </row>
    <row r="307" spans="1:7">
      <c r="A307" s="333" t="s">
        <v>871</v>
      </c>
      <c r="B307" s="334" t="s">
        <v>872</v>
      </c>
      <c r="C307" s="323" t="s">
        <v>873</v>
      </c>
      <c r="D307" s="334" t="s">
        <v>874</v>
      </c>
      <c r="E307" s="334" t="s">
        <v>875</v>
      </c>
      <c r="F307" s="334" t="s">
        <v>876</v>
      </c>
      <c r="G307" s="323"/>
    </row>
    <row r="308" spans="1:7">
      <c r="A308" s="331" t="s">
        <v>877</v>
      </c>
      <c r="B308" s="332" t="s">
        <v>878</v>
      </c>
      <c r="C308" s="332" t="s">
        <v>879</v>
      </c>
      <c r="D308" s="332" t="s">
        <v>880</v>
      </c>
      <c r="E308" s="323"/>
      <c r="F308" s="323"/>
      <c r="G308" s="323"/>
    </row>
    <row r="309" spans="1:7">
      <c r="A309" s="331" t="s">
        <v>881</v>
      </c>
      <c r="B309" s="332" t="s">
        <v>882</v>
      </c>
      <c r="C309" s="332" t="s">
        <v>883</v>
      </c>
      <c r="D309" s="332" t="s">
        <v>884</v>
      </c>
      <c r="E309" s="323"/>
      <c r="F309" s="323"/>
      <c r="G309" s="323"/>
    </row>
    <row r="310" spans="1:7" ht="21">
      <c r="A310" s="331" t="s">
        <v>885</v>
      </c>
      <c r="B310" s="332" t="s">
        <v>886</v>
      </c>
      <c r="C310" s="332" t="s">
        <v>887</v>
      </c>
      <c r="D310" s="332" t="s">
        <v>888</v>
      </c>
      <c r="E310" s="323"/>
      <c r="F310" s="323"/>
      <c r="G310" s="323"/>
    </row>
    <row r="311" spans="1:7">
      <c r="A311" s="333" t="s">
        <v>889</v>
      </c>
      <c r="B311" s="334" t="s">
        <v>890</v>
      </c>
      <c r="C311" s="323" t="s">
        <v>891</v>
      </c>
      <c r="D311" s="334" t="s">
        <v>892</v>
      </c>
      <c r="E311" s="334" t="s">
        <v>893</v>
      </c>
      <c r="F311" s="334" t="s">
        <v>894</v>
      </c>
      <c r="G311" s="323"/>
    </row>
    <row r="312" spans="1:7">
      <c r="A312" s="331" t="s">
        <v>895</v>
      </c>
      <c r="B312" s="332" t="s">
        <v>2168</v>
      </c>
      <c r="C312" s="332" t="s">
        <v>896</v>
      </c>
      <c r="D312" s="332" t="s">
        <v>897</v>
      </c>
      <c r="E312" s="323"/>
      <c r="F312" s="323"/>
      <c r="G312" s="323"/>
    </row>
    <row r="313" spans="1:7">
      <c r="A313" s="333" t="s">
        <v>898</v>
      </c>
      <c r="B313" s="334" t="s">
        <v>899</v>
      </c>
      <c r="C313" s="323" t="s">
        <v>900</v>
      </c>
      <c r="D313" s="334" t="s">
        <v>901</v>
      </c>
      <c r="E313" s="334" t="s">
        <v>902</v>
      </c>
      <c r="F313" s="334" t="s">
        <v>903</v>
      </c>
      <c r="G313" s="323"/>
    </row>
    <row r="314" spans="1:7">
      <c r="A314" s="333" t="s">
        <v>904</v>
      </c>
      <c r="B314" s="334" t="s">
        <v>905</v>
      </c>
      <c r="C314" s="323" t="s">
        <v>906</v>
      </c>
      <c r="D314" s="334" t="s">
        <v>907</v>
      </c>
      <c r="E314" s="334" t="s">
        <v>908</v>
      </c>
      <c r="F314" s="334" t="s">
        <v>909</v>
      </c>
      <c r="G314" s="323"/>
    </row>
    <row r="315" spans="1:7">
      <c r="A315" s="331" t="s">
        <v>910</v>
      </c>
      <c r="B315" s="332" t="s">
        <v>911</v>
      </c>
      <c r="C315" s="332" t="s">
        <v>1940</v>
      </c>
      <c r="D315" s="332" t="s">
        <v>912</v>
      </c>
      <c r="E315" s="323"/>
      <c r="F315" s="323"/>
      <c r="G315" s="323"/>
    </row>
    <row r="316" spans="1:7" ht="21">
      <c r="A316" s="331" t="s">
        <v>913</v>
      </c>
      <c r="B316" s="332" t="s">
        <v>914</v>
      </c>
      <c r="C316" s="332" t="s">
        <v>915</v>
      </c>
      <c r="D316" s="332" t="s">
        <v>916</v>
      </c>
      <c r="E316" s="323"/>
      <c r="F316" s="323"/>
      <c r="G316" s="323"/>
    </row>
    <row r="317" spans="1:7">
      <c r="A317" s="331" t="s">
        <v>917</v>
      </c>
      <c r="B317" s="332" t="s">
        <v>918</v>
      </c>
      <c r="C317" s="332" t="s">
        <v>919</v>
      </c>
      <c r="D317" s="332" t="s">
        <v>920</v>
      </c>
      <c r="E317" s="323"/>
      <c r="F317" s="323"/>
      <c r="G317" s="323"/>
    </row>
    <row r="318" spans="1:7">
      <c r="A318" s="331" t="s">
        <v>921</v>
      </c>
      <c r="B318" s="332" t="s">
        <v>922</v>
      </c>
      <c r="C318" s="332" t="s">
        <v>2023</v>
      </c>
      <c r="D318" s="332" t="s">
        <v>923</v>
      </c>
      <c r="E318" s="323"/>
      <c r="F318" s="323"/>
      <c r="G318" s="323"/>
    </row>
    <row r="319" spans="1:7">
      <c r="A319" s="331" t="s">
        <v>924</v>
      </c>
      <c r="B319" s="332" t="s">
        <v>925</v>
      </c>
      <c r="C319" s="332" t="s">
        <v>926</v>
      </c>
      <c r="D319" s="332" t="s">
        <v>927</v>
      </c>
      <c r="E319" s="323"/>
      <c r="F319" s="323"/>
      <c r="G319" s="323"/>
    </row>
    <row r="320" spans="1:7">
      <c r="A320" s="331" t="s">
        <v>928</v>
      </c>
      <c r="B320" s="332" t="s">
        <v>929</v>
      </c>
      <c r="C320" s="332" t="s">
        <v>930</v>
      </c>
      <c r="D320" s="332" t="s">
        <v>931</v>
      </c>
      <c r="E320" s="323"/>
      <c r="F320" s="323"/>
      <c r="G320" s="323"/>
    </row>
    <row r="321" spans="1:7">
      <c r="A321" s="328"/>
      <c r="B321" s="329"/>
      <c r="C321" s="329"/>
      <c r="D321" s="329"/>
      <c r="E321" s="330"/>
      <c r="F321" s="330"/>
      <c r="G321" s="323"/>
    </row>
    <row r="322" spans="1:7">
      <c r="A322" s="331" t="s">
        <v>932</v>
      </c>
      <c r="B322" s="332" t="s">
        <v>2168</v>
      </c>
      <c r="C322" s="332" t="s">
        <v>2169</v>
      </c>
      <c r="D322" s="332" t="s">
        <v>939</v>
      </c>
      <c r="E322" s="323"/>
      <c r="F322" s="323"/>
      <c r="G322" s="323"/>
    </row>
    <row r="323" spans="1:7">
      <c r="A323" s="331" t="s">
        <v>940</v>
      </c>
      <c r="B323" s="332" t="s">
        <v>2043</v>
      </c>
      <c r="C323" s="332" t="s">
        <v>835</v>
      </c>
      <c r="D323" s="332" t="s">
        <v>941</v>
      </c>
      <c r="E323" s="323"/>
      <c r="F323" s="323"/>
      <c r="G323" s="323"/>
    </row>
    <row r="324" spans="1:7">
      <c r="A324" s="331" t="s">
        <v>942</v>
      </c>
      <c r="B324" s="332" t="s">
        <v>943</v>
      </c>
      <c r="C324" s="332" t="s">
        <v>1952</v>
      </c>
      <c r="D324" s="332" t="s">
        <v>944</v>
      </c>
      <c r="E324" s="323"/>
      <c r="F324" s="323"/>
      <c r="G324" s="323"/>
    </row>
    <row r="325" spans="1:7">
      <c r="A325" s="331" t="s">
        <v>945</v>
      </c>
      <c r="B325" s="332" t="s">
        <v>946</v>
      </c>
      <c r="C325" s="332" t="s">
        <v>947</v>
      </c>
      <c r="D325" s="332" t="s">
        <v>948</v>
      </c>
      <c r="E325" s="323"/>
      <c r="F325" s="323"/>
      <c r="G325" s="323"/>
    </row>
    <row r="326" spans="1:7">
      <c r="A326" s="331" t="s">
        <v>949</v>
      </c>
      <c r="B326" s="332" t="s">
        <v>950</v>
      </c>
      <c r="C326" s="332" t="s">
        <v>2069</v>
      </c>
      <c r="D326" s="332" t="s">
        <v>951</v>
      </c>
      <c r="E326" s="323"/>
      <c r="F326" s="323"/>
      <c r="G326" s="323"/>
    </row>
    <row r="327" spans="1:7">
      <c r="A327" s="331" t="s">
        <v>952</v>
      </c>
      <c r="B327" s="332" t="s">
        <v>953</v>
      </c>
      <c r="C327" s="332" t="s">
        <v>1940</v>
      </c>
      <c r="D327" s="332" t="s">
        <v>954</v>
      </c>
      <c r="E327" s="323"/>
      <c r="F327" s="323"/>
      <c r="G327" s="323"/>
    </row>
    <row r="328" spans="1:7">
      <c r="A328" s="331" t="s">
        <v>955</v>
      </c>
      <c r="B328" s="332" t="s">
        <v>734</v>
      </c>
      <c r="C328" s="332" t="s">
        <v>2023</v>
      </c>
      <c r="D328" s="332" t="s">
        <v>956</v>
      </c>
      <c r="E328" s="323"/>
      <c r="F328" s="323"/>
      <c r="G328" s="323"/>
    </row>
    <row r="329" spans="1:7">
      <c r="A329" s="331" t="s">
        <v>957</v>
      </c>
      <c r="B329" s="332" t="s">
        <v>430</v>
      </c>
      <c r="C329" s="332" t="s">
        <v>1940</v>
      </c>
      <c r="D329" s="332" t="s">
        <v>958</v>
      </c>
      <c r="E329" s="323"/>
      <c r="F329" s="323"/>
      <c r="G329" s="323"/>
    </row>
    <row r="330" spans="1:7" ht="21">
      <c r="A330" s="331" t="s">
        <v>959</v>
      </c>
      <c r="B330" s="332" t="s">
        <v>960</v>
      </c>
      <c r="C330" s="332" t="s">
        <v>961</v>
      </c>
      <c r="D330" s="332" t="s">
        <v>962</v>
      </c>
      <c r="E330" s="323"/>
      <c r="F330" s="323"/>
      <c r="G330" s="323"/>
    </row>
    <row r="331" spans="1:7">
      <c r="A331" s="331" t="s">
        <v>963</v>
      </c>
      <c r="B331" s="332" t="s">
        <v>2168</v>
      </c>
      <c r="C331" s="332" t="s">
        <v>2169</v>
      </c>
      <c r="D331" s="332" t="s">
        <v>964</v>
      </c>
      <c r="E331" s="323"/>
      <c r="F331" s="323"/>
      <c r="G331" s="323"/>
    </row>
    <row r="332" spans="1:7">
      <c r="A332" s="331" t="s">
        <v>965</v>
      </c>
      <c r="B332" s="332" t="s">
        <v>966</v>
      </c>
      <c r="C332" s="332" t="s">
        <v>967</v>
      </c>
      <c r="D332" s="332" t="s">
        <v>968</v>
      </c>
      <c r="E332" s="323"/>
      <c r="F332" s="323"/>
      <c r="G332" s="323"/>
    </row>
    <row r="333" spans="1:7">
      <c r="A333" s="331" t="s">
        <v>969</v>
      </c>
      <c r="B333" s="332" t="s">
        <v>970</v>
      </c>
      <c r="C333" s="332" t="s">
        <v>971</v>
      </c>
      <c r="D333" s="332" t="s">
        <v>972</v>
      </c>
      <c r="E333" s="323"/>
      <c r="F333" s="323"/>
      <c r="G333" s="323"/>
    </row>
    <row r="334" spans="1:7" ht="21">
      <c r="A334" s="331" t="s">
        <v>973</v>
      </c>
      <c r="B334" s="332" t="s">
        <v>974</v>
      </c>
      <c r="C334" s="332" t="s">
        <v>975</v>
      </c>
      <c r="D334" s="332" t="s">
        <v>976</v>
      </c>
      <c r="E334" s="323"/>
      <c r="F334" s="323"/>
      <c r="G334" s="323"/>
    </row>
    <row r="335" spans="1:7">
      <c r="A335" s="333" t="s">
        <v>977</v>
      </c>
      <c r="B335" s="334" t="s">
        <v>978</v>
      </c>
      <c r="C335" s="323" t="s">
        <v>979</v>
      </c>
      <c r="D335" s="334" t="s">
        <v>980</v>
      </c>
      <c r="E335" s="334"/>
      <c r="F335" s="334" t="s">
        <v>981</v>
      </c>
      <c r="G335" s="323"/>
    </row>
    <row r="336" spans="1:7">
      <c r="A336" s="333" t="s">
        <v>982</v>
      </c>
      <c r="B336" s="334" t="s">
        <v>983</v>
      </c>
      <c r="C336" s="323" t="s">
        <v>344</v>
      </c>
      <c r="D336" s="334" t="s">
        <v>984</v>
      </c>
      <c r="E336" s="334"/>
      <c r="F336" s="334" t="s">
        <v>985</v>
      </c>
      <c r="G336" s="323"/>
    </row>
    <row r="337" spans="1:7">
      <c r="A337" s="333" t="s">
        <v>986</v>
      </c>
      <c r="B337" s="334" t="s">
        <v>987</v>
      </c>
      <c r="C337" s="323" t="s">
        <v>988</v>
      </c>
      <c r="D337" s="334" t="s">
        <v>989</v>
      </c>
      <c r="E337" s="334"/>
      <c r="F337" s="334" t="s">
        <v>990</v>
      </c>
      <c r="G337" s="323"/>
    </row>
    <row r="338" spans="1:7">
      <c r="A338" s="331" t="s">
        <v>991</v>
      </c>
      <c r="B338" s="332" t="s">
        <v>992</v>
      </c>
      <c r="C338" s="332" t="s">
        <v>993</v>
      </c>
      <c r="D338" s="332" t="s">
        <v>994</v>
      </c>
      <c r="E338" s="323"/>
      <c r="F338" s="323"/>
      <c r="G338" s="323"/>
    </row>
    <row r="339" spans="1:7">
      <c r="A339" s="331" t="s">
        <v>995</v>
      </c>
      <c r="B339" s="332" t="s">
        <v>996</v>
      </c>
      <c r="C339" s="332" t="s">
        <v>997</v>
      </c>
      <c r="D339" s="332" t="s">
        <v>998</v>
      </c>
      <c r="E339" s="323"/>
      <c r="F339" s="323"/>
      <c r="G339" s="323"/>
    </row>
    <row r="340" spans="1:7">
      <c r="A340" s="331" t="s">
        <v>999</v>
      </c>
      <c r="B340" s="332" t="s">
        <v>1000</v>
      </c>
      <c r="C340" s="332" t="s">
        <v>1952</v>
      </c>
      <c r="D340" s="332" t="s">
        <v>1001</v>
      </c>
      <c r="E340" s="323"/>
      <c r="F340" s="323"/>
      <c r="G340" s="323"/>
    </row>
    <row r="341" spans="1:7">
      <c r="A341" s="331" t="s">
        <v>1002</v>
      </c>
      <c r="B341" s="332" t="s">
        <v>1003</v>
      </c>
      <c r="C341" s="332" t="s">
        <v>699</v>
      </c>
      <c r="D341" s="332" t="s">
        <v>1004</v>
      </c>
      <c r="E341" s="323"/>
      <c r="F341" s="323"/>
      <c r="G341" s="323"/>
    </row>
    <row r="342" spans="1:7">
      <c r="A342" s="331" t="s">
        <v>1005</v>
      </c>
      <c r="B342" s="332" t="s">
        <v>1006</v>
      </c>
      <c r="C342" s="332" t="s">
        <v>1007</v>
      </c>
      <c r="D342" s="332" t="s">
        <v>1008</v>
      </c>
      <c r="E342" s="323"/>
      <c r="F342" s="323"/>
      <c r="G342" s="323"/>
    </row>
    <row r="343" spans="1:7" ht="21">
      <c r="A343" s="331" t="s">
        <v>1009</v>
      </c>
      <c r="B343" s="332" t="s">
        <v>427</v>
      </c>
      <c r="C343" s="332" t="s">
        <v>70</v>
      </c>
      <c r="D343" s="332" t="s">
        <v>1010</v>
      </c>
      <c r="E343" s="323"/>
      <c r="F343" s="323"/>
      <c r="G343" s="323"/>
    </row>
    <row r="344" spans="1:7" ht="21">
      <c r="A344" s="331" t="s">
        <v>1011</v>
      </c>
      <c r="B344" s="332" t="s">
        <v>1012</v>
      </c>
      <c r="C344" s="332" t="s">
        <v>1013</v>
      </c>
      <c r="D344" s="332" t="s">
        <v>1014</v>
      </c>
      <c r="E344" s="323"/>
      <c r="F344" s="323"/>
      <c r="G344" s="323"/>
    </row>
    <row r="345" spans="1:7">
      <c r="A345" s="331" t="s">
        <v>1015</v>
      </c>
      <c r="B345" s="332" t="s">
        <v>1016</v>
      </c>
      <c r="C345" s="332" t="s">
        <v>349</v>
      </c>
      <c r="D345" s="332" t="s">
        <v>1017</v>
      </c>
      <c r="E345" s="323"/>
      <c r="F345" s="323"/>
      <c r="G345" s="323"/>
    </row>
    <row r="346" spans="1:7">
      <c r="A346" s="331" t="s">
        <v>1018</v>
      </c>
      <c r="B346" s="332" t="s">
        <v>1019</v>
      </c>
      <c r="C346" s="332" t="s">
        <v>2023</v>
      </c>
      <c r="D346" s="332" t="s">
        <v>1020</v>
      </c>
      <c r="E346" s="323"/>
      <c r="F346" s="323"/>
      <c r="G346" s="323"/>
    </row>
    <row r="347" spans="1:7">
      <c r="A347" s="331" t="s">
        <v>1021</v>
      </c>
      <c r="B347" s="332" t="s">
        <v>1022</v>
      </c>
      <c r="C347" s="332" t="s">
        <v>142</v>
      </c>
      <c r="D347" s="332" t="s">
        <v>1023</v>
      </c>
      <c r="E347" s="323"/>
      <c r="F347" s="323"/>
      <c r="G347" s="323"/>
    </row>
    <row r="348" spans="1:7" ht="21">
      <c r="A348" s="331" t="s">
        <v>1024</v>
      </c>
      <c r="B348" s="332" t="s">
        <v>1025</v>
      </c>
      <c r="C348" s="332" t="s">
        <v>1026</v>
      </c>
      <c r="D348" s="332" t="s">
        <v>1027</v>
      </c>
      <c r="E348" s="323"/>
      <c r="F348" s="323"/>
      <c r="G348" s="323"/>
    </row>
    <row r="349" spans="1:7" ht="21">
      <c r="A349" s="331" t="s">
        <v>1028</v>
      </c>
      <c r="B349" s="332" t="s">
        <v>1029</v>
      </c>
      <c r="C349" s="332" t="s">
        <v>1030</v>
      </c>
      <c r="D349" s="332" t="s">
        <v>1031</v>
      </c>
      <c r="E349" s="323"/>
      <c r="F349" s="323"/>
      <c r="G349" s="323"/>
    </row>
    <row r="350" spans="1:7">
      <c r="A350" s="328"/>
      <c r="B350" s="329"/>
      <c r="C350" s="329"/>
      <c r="D350" s="329"/>
      <c r="E350" s="330"/>
      <c r="F350" s="330"/>
      <c r="G350" s="323"/>
    </row>
    <row r="351" spans="1:7">
      <c r="A351" s="331" t="s">
        <v>1032</v>
      </c>
      <c r="B351" s="332" t="s">
        <v>1033</v>
      </c>
      <c r="C351" s="332" t="s">
        <v>1034</v>
      </c>
      <c r="D351" s="332" t="s">
        <v>1035</v>
      </c>
      <c r="E351" s="323"/>
      <c r="F351" s="323"/>
      <c r="G351" s="323"/>
    </row>
    <row r="352" spans="1:7">
      <c r="A352" s="331" t="s">
        <v>1036</v>
      </c>
      <c r="B352" s="332" t="s">
        <v>1037</v>
      </c>
      <c r="C352" s="332" t="s">
        <v>353</v>
      </c>
      <c r="D352" s="332" t="s">
        <v>1038</v>
      </c>
      <c r="E352" s="323"/>
      <c r="F352" s="323"/>
      <c r="G352" s="323"/>
    </row>
    <row r="353" spans="1:7">
      <c r="A353" s="331" t="s">
        <v>1039</v>
      </c>
      <c r="B353" s="332" t="s">
        <v>1040</v>
      </c>
      <c r="C353" s="332" t="s">
        <v>1041</v>
      </c>
      <c r="D353" s="332" t="s">
        <v>1042</v>
      </c>
      <c r="E353" s="323"/>
      <c r="F353" s="323"/>
      <c r="G353" s="323"/>
    </row>
    <row r="354" spans="1:7">
      <c r="A354" s="331" t="s">
        <v>1043</v>
      </c>
      <c r="B354" s="332" t="s">
        <v>1044</v>
      </c>
      <c r="C354" s="332" t="s">
        <v>1045</v>
      </c>
      <c r="D354" s="332" t="s">
        <v>1046</v>
      </c>
      <c r="E354" s="323"/>
      <c r="F354" s="323"/>
      <c r="G354" s="323"/>
    </row>
    <row r="355" spans="1:7">
      <c r="A355" s="331" t="s">
        <v>1047</v>
      </c>
      <c r="B355" s="332" t="s">
        <v>1048</v>
      </c>
      <c r="C355" s="332" t="s">
        <v>1049</v>
      </c>
      <c r="D355" s="332" t="s">
        <v>1050</v>
      </c>
      <c r="E355" s="323"/>
      <c r="F355" s="323"/>
      <c r="G355" s="323"/>
    </row>
    <row r="356" spans="1:7">
      <c r="A356" s="331" t="s">
        <v>1051</v>
      </c>
      <c r="B356" s="332" t="s">
        <v>1052</v>
      </c>
      <c r="C356" s="332" t="s">
        <v>1053</v>
      </c>
      <c r="D356" s="332" t="s">
        <v>1054</v>
      </c>
      <c r="E356" s="323"/>
      <c r="F356" s="323"/>
      <c r="G356" s="323"/>
    </row>
    <row r="357" spans="1:7">
      <c r="A357" s="328"/>
      <c r="B357" s="329"/>
      <c r="C357" s="329"/>
      <c r="D357" s="329"/>
      <c r="E357" s="330"/>
      <c r="F357" s="330"/>
      <c r="G357" s="323"/>
    </row>
    <row r="358" spans="1:7" ht="21">
      <c r="A358" s="331" t="s">
        <v>1055</v>
      </c>
      <c r="B358" s="332" t="s">
        <v>1056</v>
      </c>
      <c r="C358" s="332" t="s">
        <v>1057</v>
      </c>
      <c r="D358" s="332" t="s">
        <v>1058</v>
      </c>
      <c r="E358" s="323"/>
      <c r="F358" s="323"/>
      <c r="G358" s="323"/>
    </row>
    <row r="359" spans="1:7" ht="21">
      <c r="A359" s="331" t="s">
        <v>1055</v>
      </c>
      <c r="B359" s="332" t="s">
        <v>1056</v>
      </c>
      <c r="C359" s="332" t="s">
        <v>1057</v>
      </c>
      <c r="D359" s="332" t="s">
        <v>1058</v>
      </c>
      <c r="E359" s="323"/>
      <c r="F359" s="323"/>
      <c r="G359" s="323"/>
    </row>
    <row r="360" spans="1:7">
      <c r="A360" s="331" t="s">
        <v>1059</v>
      </c>
      <c r="B360" s="332" t="s">
        <v>1060</v>
      </c>
      <c r="C360" s="332" t="s">
        <v>1061</v>
      </c>
      <c r="D360" s="332" t="s">
        <v>1062</v>
      </c>
      <c r="E360" s="323"/>
      <c r="F360" s="323"/>
      <c r="G360" s="323"/>
    </row>
    <row r="361" spans="1:7">
      <c r="A361" s="331" t="s">
        <v>1063</v>
      </c>
      <c r="B361" s="332" t="s">
        <v>1064</v>
      </c>
      <c r="C361" s="332" t="s">
        <v>1065</v>
      </c>
      <c r="D361" s="332" t="s">
        <v>1066</v>
      </c>
      <c r="E361" s="323"/>
      <c r="F361" s="323"/>
      <c r="G361" s="323"/>
    </row>
    <row r="362" spans="1:7">
      <c r="A362" s="331" t="s">
        <v>1067</v>
      </c>
      <c r="B362" s="332" t="s">
        <v>1068</v>
      </c>
      <c r="C362" s="332" t="s">
        <v>1069</v>
      </c>
      <c r="D362" s="332" t="s">
        <v>1070</v>
      </c>
      <c r="E362" s="323"/>
      <c r="F362" s="323"/>
      <c r="G362" s="323"/>
    </row>
    <row r="363" spans="1:7">
      <c r="A363" s="331" t="s">
        <v>1071</v>
      </c>
      <c r="B363" s="332" t="s">
        <v>1072</v>
      </c>
      <c r="C363" s="332" t="s">
        <v>1073</v>
      </c>
      <c r="D363" s="332" t="s">
        <v>1074</v>
      </c>
      <c r="E363" s="323"/>
      <c r="F363" s="323"/>
      <c r="G363" s="323"/>
    </row>
    <row r="364" spans="1:7">
      <c r="A364" s="331" t="s">
        <v>1075</v>
      </c>
      <c r="B364" s="332" t="s">
        <v>1076</v>
      </c>
      <c r="C364" s="332" t="s">
        <v>1077</v>
      </c>
      <c r="D364" s="332" t="s">
        <v>1078</v>
      </c>
      <c r="E364" s="323"/>
      <c r="F364" s="323"/>
      <c r="G364" s="323"/>
    </row>
    <row r="365" spans="1:7">
      <c r="A365" s="331" t="s">
        <v>1079</v>
      </c>
      <c r="B365" s="332" t="s">
        <v>1080</v>
      </c>
      <c r="C365" s="332" t="s">
        <v>2023</v>
      </c>
      <c r="D365" s="332" t="s">
        <v>1081</v>
      </c>
      <c r="E365" s="323"/>
      <c r="F365" s="323"/>
      <c r="G365" s="323"/>
    </row>
    <row r="366" spans="1:7">
      <c r="A366" s="331" t="s">
        <v>1082</v>
      </c>
      <c r="B366" s="332" t="s">
        <v>1083</v>
      </c>
      <c r="C366" s="332" t="s">
        <v>1084</v>
      </c>
      <c r="D366" s="332" t="s">
        <v>1085</v>
      </c>
      <c r="E366" s="323"/>
      <c r="F366" s="323"/>
      <c r="G366" s="323"/>
    </row>
    <row r="367" spans="1:7">
      <c r="A367" s="333" t="s">
        <v>1086</v>
      </c>
      <c r="B367" s="334" t="s">
        <v>1087</v>
      </c>
      <c r="C367" s="323" t="s">
        <v>979</v>
      </c>
      <c r="D367" s="334" t="s">
        <v>1088</v>
      </c>
      <c r="E367" s="334" t="s">
        <v>1089</v>
      </c>
      <c r="F367" s="334" t="s">
        <v>1090</v>
      </c>
      <c r="G367" s="323"/>
    </row>
    <row r="368" spans="1:7">
      <c r="A368" s="331" t="s">
        <v>1091</v>
      </c>
      <c r="B368" s="332" t="s">
        <v>1092</v>
      </c>
      <c r="C368" s="332" t="s">
        <v>1952</v>
      </c>
      <c r="D368" s="332" t="s">
        <v>1093</v>
      </c>
      <c r="E368" s="323"/>
      <c r="F368" s="323"/>
      <c r="G368" s="323"/>
    </row>
    <row r="369" spans="1:7">
      <c r="A369" s="333" t="s">
        <v>1094</v>
      </c>
      <c r="B369" s="334" t="s">
        <v>1095</v>
      </c>
      <c r="C369" s="323" t="s">
        <v>1096</v>
      </c>
      <c r="D369" s="334" t="s">
        <v>1097</v>
      </c>
      <c r="E369" s="334" t="s">
        <v>1098</v>
      </c>
      <c r="F369" s="334" t="s">
        <v>1099</v>
      </c>
      <c r="G369" s="323"/>
    </row>
    <row r="370" spans="1:7" ht="21">
      <c r="A370" s="331" t="s">
        <v>1100</v>
      </c>
      <c r="B370" s="332" t="s">
        <v>1101</v>
      </c>
      <c r="C370" s="332" t="s">
        <v>1102</v>
      </c>
      <c r="D370" s="332" t="s">
        <v>1103</v>
      </c>
      <c r="E370" s="323"/>
      <c r="F370" s="323"/>
      <c r="G370" s="323"/>
    </row>
    <row r="371" spans="1:7">
      <c r="A371" s="328"/>
      <c r="B371" s="329"/>
      <c r="C371" s="329"/>
      <c r="D371" s="329"/>
      <c r="E371" s="330"/>
      <c r="F371" s="330"/>
      <c r="G371" s="323"/>
    </row>
    <row r="372" spans="1:7">
      <c r="A372" s="331" t="s">
        <v>1104</v>
      </c>
      <c r="B372" s="332" t="s">
        <v>1105</v>
      </c>
      <c r="C372" s="332" t="s">
        <v>1106</v>
      </c>
      <c r="D372" s="332" t="s">
        <v>1107</v>
      </c>
      <c r="E372" s="323"/>
      <c r="F372" s="323"/>
      <c r="G372" s="323"/>
    </row>
    <row r="373" spans="1:7">
      <c r="A373" s="331" t="s">
        <v>1108</v>
      </c>
      <c r="B373" s="332" t="s">
        <v>1109</v>
      </c>
      <c r="C373" s="332" t="s">
        <v>1110</v>
      </c>
      <c r="D373" s="332" t="s">
        <v>1111</v>
      </c>
      <c r="E373" s="323"/>
      <c r="F373" s="323"/>
      <c r="G373" s="323"/>
    </row>
    <row r="374" spans="1:7" ht="21">
      <c r="A374" s="331" t="s">
        <v>1112</v>
      </c>
      <c r="B374" s="332" t="s">
        <v>1113</v>
      </c>
      <c r="C374" s="332" t="s">
        <v>1114</v>
      </c>
      <c r="D374" s="332" t="s">
        <v>1115</v>
      </c>
      <c r="E374" s="323"/>
      <c r="F374" s="323"/>
      <c r="G374" s="323"/>
    </row>
    <row r="375" spans="1:7">
      <c r="A375" s="337" t="s">
        <v>1116</v>
      </c>
      <c r="B375" s="332" t="s">
        <v>1117</v>
      </c>
      <c r="C375" s="332" t="s">
        <v>1118</v>
      </c>
      <c r="D375" s="332" t="s">
        <v>1119</v>
      </c>
      <c r="E375" s="323"/>
      <c r="F375" s="323"/>
      <c r="G375" s="323"/>
    </row>
    <row r="376" spans="1:7">
      <c r="A376" s="331" t="s">
        <v>1120</v>
      </c>
      <c r="B376" s="332" t="s">
        <v>1121</v>
      </c>
      <c r="C376" s="332" t="s">
        <v>1122</v>
      </c>
      <c r="D376" s="332" t="s">
        <v>1123</v>
      </c>
      <c r="E376" s="323"/>
      <c r="F376" s="323"/>
      <c r="G376" s="323"/>
    </row>
    <row r="377" spans="1:7">
      <c r="A377" s="331" t="s">
        <v>1124</v>
      </c>
      <c r="B377" s="332" t="s">
        <v>1125</v>
      </c>
      <c r="C377" s="332" t="s">
        <v>1126</v>
      </c>
      <c r="D377" s="332" t="s">
        <v>1127</v>
      </c>
      <c r="E377" s="323"/>
      <c r="F377" s="323"/>
      <c r="G377" s="323"/>
    </row>
    <row r="378" spans="1:7">
      <c r="A378" s="331" t="s">
        <v>1128</v>
      </c>
      <c r="B378" s="332" t="s">
        <v>1129</v>
      </c>
      <c r="C378" s="332" t="s">
        <v>1130</v>
      </c>
      <c r="D378" s="332" t="s">
        <v>1131</v>
      </c>
      <c r="E378" s="323"/>
      <c r="F378" s="323"/>
      <c r="G378" s="323"/>
    </row>
    <row r="379" spans="1:7">
      <c r="A379" s="331" t="s">
        <v>1132</v>
      </c>
      <c r="B379" s="332" t="s">
        <v>1133</v>
      </c>
      <c r="C379" s="332" t="s">
        <v>1134</v>
      </c>
      <c r="D379" s="332" t="s">
        <v>1135</v>
      </c>
      <c r="E379" s="323"/>
      <c r="F379" s="323"/>
      <c r="G379" s="323"/>
    </row>
    <row r="380" spans="1:7" ht="21">
      <c r="A380" s="331" t="s">
        <v>1136</v>
      </c>
      <c r="B380" s="332" t="s">
        <v>1137</v>
      </c>
      <c r="C380" s="332" t="s">
        <v>83</v>
      </c>
      <c r="D380" s="332" t="s">
        <v>1138</v>
      </c>
      <c r="E380" s="323"/>
      <c r="F380" s="323"/>
      <c r="G380" s="323"/>
    </row>
    <row r="381" spans="1:7">
      <c r="A381" s="331" t="s">
        <v>1139</v>
      </c>
      <c r="B381" s="332" t="s">
        <v>1140</v>
      </c>
      <c r="C381" s="332" t="s">
        <v>1141</v>
      </c>
      <c r="D381" s="332" t="s">
        <v>1142</v>
      </c>
      <c r="E381" s="323"/>
      <c r="F381" s="323"/>
      <c r="G381" s="323"/>
    </row>
    <row r="382" spans="1:7">
      <c r="A382" s="328"/>
      <c r="B382" s="329"/>
      <c r="C382" s="329"/>
      <c r="D382" s="329"/>
      <c r="E382" s="330"/>
      <c r="F382" s="330"/>
      <c r="G382" s="323"/>
    </row>
    <row r="383" spans="1:7">
      <c r="A383" s="331" t="s">
        <v>1143</v>
      </c>
      <c r="B383" s="332" t="s">
        <v>1144</v>
      </c>
      <c r="C383" s="332" t="s">
        <v>1145</v>
      </c>
      <c r="D383" s="332" t="s">
        <v>1146</v>
      </c>
      <c r="E383" s="323"/>
      <c r="F383" s="323"/>
      <c r="G383" s="323"/>
    </row>
    <row r="384" spans="1:7">
      <c r="A384" s="328"/>
      <c r="B384" s="329"/>
      <c r="C384" s="329"/>
      <c r="D384" s="329"/>
      <c r="E384" s="330"/>
      <c r="F384" s="330"/>
      <c r="G384" s="323"/>
    </row>
    <row r="385" spans="1:7">
      <c r="A385" s="331" t="s">
        <v>1147</v>
      </c>
      <c r="B385" s="332" t="s">
        <v>1148</v>
      </c>
      <c r="C385" s="332" t="s">
        <v>1149</v>
      </c>
      <c r="D385" s="332" t="s">
        <v>1150</v>
      </c>
      <c r="E385" s="323"/>
      <c r="F385" s="323"/>
      <c r="G385" s="323"/>
    </row>
    <row r="386" spans="1:7">
      <c r="A386" s="331" t="s">
        <v>1151</v>
      </c>
      <c r="B386" s="332" t="s">
        <v>1152</v>
      </c>
      <c r="C386" s="332" t="s">
        <v>2023</v>
      </c>
      <c r="D386" s="332" t="s">
        <v>1153</v>
      </c>
      <c r="E386" s="323"/>
      <c r="F386" s="323"/>
      <c r="G386" s="323"/>
    </row>
    <row r="387" spans="1:7">
      <c r="A387" s="331" t="s">
        <v>1154</v>
      </c>
      <c r="B387" s="332" t="s">
        <v>1155</v>
      </c>
      <c r="C387" s="332" t="s">
        <v>1952</v>
      </c>
      <c r="D387" s="332" t="s">
        <v>1156</v>
      </c>
      <c r="E387" s="323"/>
      <c r="F387" s="323"/>
      <c r="G387" s="323"/>
    </row>
    <row r="388" spans="1:7">
      <c r="A388" s="331" t="s">
        <v>1157</v>
      </c>
      <c r="B388" s="332" t="s">
        <v>1158</v>
      </c>
      <c r="C388" s="332" t="s">
        <v>1159</v>
      </c>
      <c r="D388" s="332" t="s">
        <v>1160</v>
      </c>
      <c r="E388" s="323"/>
      <c r="F388" s="323"/>
      <c r="G388" s="323"/>
    </row>
    <row r="389" spans="1:7">
      <c r="A389" s="333" t="s">
        <v>1161</v>
      </c>
      <c r="B389" s="334" t="s">
        <v>1162</v>
      </c>
      <c r="C389" s="323" t="s">
        <v>1163</v>
      </c>
      <c r="D389" s="334" t="s">
        <v>1164</v>
      </c>
      <c r="E389" s="334" t="s">
        <v>1165</v>
      </c>
      <c r="F389" s="334" t="s">
        <v>1166</v>
      </c>
      <c r="G389" s="323"/>
    </row>
    <row r="390" spans="1:7">
      <c r="A390" s="331" t="s">
        <v>1167</v>
      </c>
      <c r="B390" s="332" t="s">
        <v>1168</v>
      </c>
      <c r="C390" s="332" t="s">
        <v>1169</v>
      </c>
      <c r="D390" s="332" t="s">
        <v>1170</v>
      </c>
      <c r="E390" s="323"/>
      <c r="F390" s="323"/>
      <c r="G390" s="323"/>
    </row>
    <row r="391" spans="1:7">
      <c r="A391" s="331" t="s">
        <v>1171</v>
      </c>
      <c r="B391" s="332" t="s">
        <v>1172</v>
      </c>
      <c r="C391" s="332" t="s">
        <v>1173</v>
      </c>
      <c r="D391" s="332" t="s">
        <v>1174</v>
      </c>
      <c r="E391" s="323"/>
      <c r="F391" s="323"/>
      <c r="G391" s="323"/>
    </row>
    <row r="392" spans="1:7">
      <c r="A392" s="331" t="s">
        <v>1175</v>
      </c>
      <c r="B392" s="332" t="s">
        <v>1176</v>
      </c>
      <c r="C392" s="332" t="s">
        <v>1952</v>
      </c>
      <c r="D392" s="332" t="s">
        <v>1177</v>
      </c>
      <c r="E392" s="323"/>
      <c r="F392" s="323"/>
      <c r="G392" s="323"/>
    </row>
    <row r="393" spans="1:7">
      <c r="A393" s="331" t="s">
        <v>1178</v>
      </c>
      <c r="B393" s="332" t="s">
        <v>1179</v>
      </c>
      <c r="C393" s="332" t="s">
        <v>1180</v>
      </c>
      <c r="D393" s="332" t="s">
        <v>1181</v>
      </c>
      <c r="E393" s="323"/>
      <c r="F393" s="323"/>
      <c r="G393" s="323"/>
    </row>
    <row r="394" spans="1:7">
      <c r="A394" s="331" t="s">
        <v>1182</v>
      </c>
      <c r="B394" s="332" t="s">
        <v>1183</v>
      </c>
      <c r="C394" s="332" t="s">
        <v>2023</v>
      </c>
      <c r="D394" s="332" t="s">
        <v>1184</v>
      </c>
      <c r="E394" s="323"/>
      <c r="F394" s="323"/>
      <c r="G394" s="323"/>
    </row>
    <row r="395" spans="1:7">
      <c r="A395" s="331" t="s">
        <v>1185</v>
      </c>
      <c r="B395" s="332" t="s">
        <v>1186</v>
      </c>
      <c r="C395" s="332" t="s">
        <v>1187</v>
      </c>
      <c r="D395" s="332" t="s">
        <v>1188</v>
      </c>
      <c r="E395" s="323"/>
      <c r="F395" s="323"/>
      <c r="G395" s="323"/>
    </row>
    <row r="396" spans="1:7">
      <c r="A396" s="331" t="s">
        <v>1189</v>
      </c>
      <c r="B396" s="332" t="s">
        <v>1190</v>
      </c>
      <c r="C396" s="332" t="s">
        <v>2023</v>
      </c>
      <c r="D396" s="332" t="s">
        <v>1191</v>
      </c>
      <c r="E396" s="323"/>
      <c r="F396" s="323"/>
      <c r="G396" s="323"/>
    </row>
    <row r="397" spans="1:7">
      <c r="A397" s="331" t="s">
        <v>1192</v>
      </c>
      <c r="B397" s="332" t="s">
        <v>1193</v>
      </c>
      <c r="C397" s="332" t="s">
        <v>668</v>
      </c>
      <c r="D397" s="332" t="s">
        <v>1194</v>
      </c>
      <c r="E397" s="323"/>
      <c r="F397" s="323"/>
      <c r="G397" s="323"/>
    </row>
    <row r="398" spans="1:7">
      <c r="A398" s="328"/>
      <c r="B398" s="329"/>
      <c r="C398" s="329"/>
      <c r="D398" s="329"/>
      <c r="E398" s="330"/>
      <c r="F398" s="330"/>
      <c r="G398" s="323"/>
    </row>
    <row r="399" spans="1:7">
      <c r="A399" s="333" t="s">
        <v>1195</v>
      </c>
      <c r="B399" s="334" t="s">
        <v>1196</v>
      </c>
      <c r="C399" s="323" t="s">
        <v>1197</v>
      </c>
      <c r="D399" s="334" t="s">
        <v>1198</v>
      </c>
      <c r="E399" s="334" t="s">
        <v>1199</v>
      </c>
      <c r="F399" s="334" t="s">
        <v>1200</v>
      </c>
      <c r="G399" s="323"/>
    </row>
    <row r="400" spans="1:7">
      <c r="A400" s="333" t="s">
        <v>1201</v>
      </c>
      <c r="B400" s="334" t="s">
        <v>1202</v>
      </c>
      <c r="C400" s="323" t="s">
        <v>1203</v>
      </c>
      <c r="D400" s="334" t="s">
        <v>1204</v>
      </c>
      <c r="E400" s="334"/>
      <c r="F400" s="334" t="s">
        <v>1205</v>
      </c>
      <c r="G400" s="323"/>
    </row>
    <row r="401" spans="1:7">
      <c r="A401" s="331" t="s">
        <v>1206</v>
      </c>
      <c r="B401" s="332" t="s">
        <v>1207</v>
      </c>
      <c r="C401" s="332" t="s">
        <v>1208</v>
      </c>
      <c r="D401" s="332" t="s">
        <v>1209</v>
      </c>
      <c r="E401" s="323"/>
      <c r="F401" s="323"/>
      <c r="G401" s="323"/>
    </row>
    <row r="402" spans="1:7">
      <c r="A402" s="331" t="s">
        <v>1210</v>
      </c>
      <c r="B402" s="332" t="s">
        <v>1211</v>
      </c>
      <c r="C402" s="332" t="s">
        <v>1212</v>
      </c>
      <c r="D402" s="332" t="s">
        <v>1213</v>
      </c>
      <c r="E402" s="323"/>
      <c r="F402" s="323"/>
      <c r="G402" s="323"/>
    </row>
    <row r="403" spans="1:7">
      <c r="A403" s="331" t="s">
        <v>1214</v>
      </c>
      <c r="B403" s="332" t="s">
        <v>1215</v>
      </c>
      <c r="C403" s="332" t="s">
        <v>1216</v>
      </c>
      <c r="D403" s="332" t="s">
        <v>1217</v>
      </c>
      <c r="E403" s="323"/>
      <c r="F403" s="323"/>
      <c r="G403" s="323"/>
    </row>
    <row r="404" spans="1:7">
      <c r="A404" s="331" t="s">
        <v>1218</v>
      </c>
      <c r="B404" s="332" t="s">
        <v>1219</v>
      </c>
      <c r="C404" s="332" t="s">
        <v>74</v>
      </c>
      <c r="D404" s="332" t="s">
        <v>1220</v>
      </c>
      <c r="E404" s="323"/>
      <c r="F404" s="323"/>
      <c r="G404" s="323"/>
    </row>
    <row r="405" spans="1:7">
      <c r="A405" s="331" t="s">
        <v>1221</v>
      </c>
      <c r="B405" s="332" t="s">
        <v>1222</v>
      </c>
      <c r="C405" s="332" t="s">
        <v>1223</v>
      </c>
      <c r="D405" s="332" t="s">
        <v>1224</v>
      </c>
      <c r="E405" s="323"/>
      <c r="F405" s="323"/>
      <c r="G405" s="323"/>
    </row>
    <row r="406" spans="1:7">
      <c r="A406" s="331" t="s">
        <v>1225</v>
      </c>
      <c r="B406" s="332" t="s">
        <v>1226</v>
      </c>
      <c r="C406" s="332" t="s">
        <v>1227</v>
      </c>
      <c r="D406" s="332" t="s">
        <v>1228</v>
      </c>
      <c r="E406" s="323"/>
      <c r="F406" s="323"/>
      <c r="G406" s="323"/>
    </row>
    <row r="407" spans="1:7">
      <c r="A407" s="331" t="s">
        <v>1229</v>
      </c>
      <c r="B407" s="332" t="s">
        <v>1230</v>
      </c>
      <c r="C407" s="323"/>
      <c r="D407" s="332" t="s">
        <v>1231</v>
      </c>
      <c r="E407" s="323"/>
      <c r="F407" s="323"/>
      <c r="G407" s="323"/>
    </row>
    <row r="408" spans="1:7">
      <c r="A408" s="331" t="s">
        <v>1232</v>
      </c>
      <c r="B408" s="332" t="s">
        <v>1233</v>
      </c>
      <c r="C408" s="332" t="s">
        <v>1234</v>
      </c>
      <c r="D408" s="332" t="s">
        <v>1235</v>
      </c>
      <c r="E408" s="323"/>
      <c r="F408" s="323"/>
      <c r="G408" s="323"/>
    </row>
    <row r="409" spans="1:7">
      <c r="A409" s="331" t="s">
        <v>1236</v>
      </c>
      <c r="B409" s="332" t="s">
        <v>1237</v>
      </c>
      <c r="C409" s="332" t="s">
        <v>1238</v>
      </c>
      <c r="D409" s="332" t="s">
        <v>1239</v>
      </c>
      <c r="E409" s="323"/>
      <c r="F409" s="323"/>
      <c r="G409" s="323"/>
    </row>
    <row r="410" spans="1:7">
      <c r="A410" s="331" t="s">
        <v>1240</v>
      </c>
      <c r="B410" s="332" t="s">
        <v>1241</v>
      </c>
      <c r="C410" s="332" t="s">
        <v>1242</v>
      </c>
      <c r="D410" s="332" t="s">
        <v>1243</v>
      </c>
      <c r="E410" s="323"/>
      <c r="F410" s="323"/>
      <c r="G410" s="323"/>
    </row>
    <row r="411" spans="1:7">
      <c r="A411" s="331" t="s">
        <v>1244</v>
      </c>
      <c r="B411" s="332" t="s">
        <v>1245</v>
      </c>
      <c r="C411" s="332" t="s">
        <v>1246</v>
      </c>
      <c r="D411" s="332" t="s">
        <v>1247</v>
      </c>
      <c r="E411" s="323"/>
      <c r="F411" s="323"/>
      <c r="G411" s="323"/>
    </row>
    <row r="412" spans="1:7">
      <c r="A412" s="333" t="s">
        <v>1248</v>
      </c>
      <c r="B412" s="334" t="s">
        <v>1249</v>
      </c>
      <c r="C412" s="323" t="s">
        <v>1250</v>
      </c>
      <c r="D412" s="334" t="s">
        <v>1251</v>
      </c>
      <c r="E412" s="334"/>
      <c r="F412" s="334" t="s">
        <v>1252</v>
      </c>
      <c r="G412" s="323"/>
    </row>
    <row r="413" spans="1:7">
      <c r="A413" s="331" t="s">
        <v>1253</v>
      </c>
      <c r="B413" s="332" t="s">
        <v>1254</v>
      </c>
      <c r="C413" s="332" t="s">
        <v>1255</v>
      </c>
      <c r="D413" s="332" t="s">
        <v>1256</v>
      </c>
      <c r="E413" s="323"/>
      <c r="F413" s="323"/>
      <c r="G413" s="323"/>
    </row>
    <row r="414" spans="1:7">
      <c r="A414" s="333" t="s">
        <v>1257</v>
      </c>
      <c r="B414" s="334" t="s">
        <v>1258</v>
      </c>
      <c r="C414" s="323" t="s">
        <v>1259</v>
      </c>
      <c r="D414" s="334" t="s">
        <v>1260</v>
      </c>
      <c r="E414" s="334"/>
      <c r="F414" s="334" t="s">
        <v>1261</v>
      </c>
      <c r="G414" s="323"/>
    </row>
    <row r="415" spans="1:7">
      <c r="A415" s="333" t="s">
        <v>1262</v>
      </c>
      <c r="B415" s="334" t="s">
        <v>1263</v>
      </c>
      <c r="C415" s="323" t="s">
        <v>1264</v>
      </c>
      <c r="D415" s="334" t="s">
        <v>1265</v>
      </c>
      <c r="E415" s="334"/>
      <c r="F415" s="334" t="s">
        <v>1266</v>
      </c>
      <c r="G415" s="323"/>
    </row>
    <row r="416" spans="1:7">
      <c r="A416" s="333" t="s">
        <v>1267</v>
      </c>
      <c r="B416" s="334" t="s">
        <v>1268</v>
      </c>
      <c r="C416" s="323" t="s">
        <v>1269</v>
      </c>
      <c r="D416" s="334" t="s">
        <v>1270</v>
      </c>
      <c r="E416" s="334" t="s">
        <v>507</v>
      </c>
      <c r="F416" s="334" t="s">
        <v>1271</v>
      </c>
      <c r="G416" s="323"/>
    </row>
    <row r="417" spans="1:7">
      <c r="A417" s="331" t="s">
        <v>1272</v>
      </c>
      <c r="B417" s="332" t="s">
        <v>1273</v>
      </c>
      <c r="C417" s="332" t="s">
        <v>1274</v>
      </c>
      <c r="D417" s="332" t="s">
        <v>1275</v>
      </c>
      <c r="E417" s="323"/>
      <c r="F417" s="323"/>
      <c r="G417" s="323"/>
    </row>
    <row r="418" spans="1:7">
      <c r="A418" s="331" t="s">
        <v>1276</v>
      </c>
      <c r="B418" s="332" t="s">
        <v>1277</v>
      </c>
      <c r="C418" s="332" t="s">
        <v>1278</v>
      </c>
      <c r="D418" s="332" t="s">
        <v>1279</v>
      </c>
      <c r="E418" s="323"/>
      <c r="F418" s="323"/>
      <c r="G418" s="323"/>
    </row>
    <row r="419" spans="1:7">
      <c r="A419" s="331" t="s">
        <v>1280</v>
      </c>
      <c r="B419" s="332" t="s">
        <v>1281</v>
      </c>
      <c r="C419" s="332" t="s">
        <v>2023</v>
      </c>
      <c r="D419" s="332" t="s">
        <v>1282</v>
      </c>
      <c r="E419" s="323"/>
      <c r="F419" s="323"/>
      <c r="G419" s="323"/>
    </row>
    <row r="420" spans="1:7">
      <c r="A420" s="331" t="s">
        <v>1283</v>
      </c>
      <c r="B420" s="332" t="s">
        <v>1284</v>
      </c>
      <c r="C420" s="332" t="s">
        <v>1285</v>
      </c>
      <c r="D420" s="332" t="s">
        <v>1286</v>
      </c>
      <c r="E420" s="323"/>
      <c r="F420" s="323"/>
      <c r="G420" s="323"/>
    </row>
    <row r="421" spans="1:7">
      <c r="A421" s="331" t="s">
        <v>1287</v>
      </c>
      <c r="B421" s="332" t="s">
        <v>1288</v>
      </c>
      <c r="C421" s="332" t="s">
        <v>1952</v>
      </c>
      <c r="D421" s="332" t="s">
        <v>1289</v>
      </c>
      <c r="E421" s="323"/>
      <c r="F421" s="323"/>
      <c r="G421" s="323"/>
    </row>
    <row r="422" spans="1:7">
      <c r="A422" s="333" t="s">
        <v>1290</v>
      </c>
      <c r="B422" s="334" t="s">
        <v>1291</v>
      </c>
      <c r="C422" s="323" t="s">
        <v>1292</v>
      </c>
      <c r="D422" s="334" t="s">
        <v>1293</v>
      </c>
      <c r="E422" s="334" t="s">
        <v>1294</v>
      </c>
      <c r="F422" s="334" t="s">
        <v>1295</v>
      </c>
      <c r="G422" s="323"/>
    </row>
    <row r="423" spans="1:7">
      <c r="A423" s="333" t="s">
        <v>1296</v>
      </c>
      <c r="B423" s="334" t="s">
        <v>1297</v>
      </c>
      <c r="C423" s="323" t="s">
        <v>1298</v>
      </c>
      <c r="D423" s="334" t="s">
        <v>1299</v>
      </c>
      <c r="E423" s="334" t="s">
        <v>1300</v>
      </c>
      <c r="F423" s="334" t="s">
        <v>1301</v>
      </c>
      <c r="G423" s="323"/>
    </row>
    <row r="424" spans="1:7">
      <c r="A424" s="333" t="s">
        <v>1302</v>
      </c>
      <c r="B424" s="334" t="s">
        <v>1305</v>
      </c>
      <c r="C424" s="323" t="s">
        <v>1306</v>
      </c>
      <c r="D424" s="334" t="s">
        <v>1307</v>
      </c>
      <c r="E424" s="334" t="s">
        <v>1308</v>
      </c>
      <c r="F424" s="334" t="s">
        <v>1309</v>
      </c>
      <c r="G424" s="323"/>
    </row>
    <row r="425" spans="1:7">
      <c r="A425" s="331" t="s">
        <v>1310</v>
      </c>
      <c r="B425" s="332" t="s">
        <v>1311</v>
      </c>
      <c r="C425" s="332" t="s">
        <v>1312</v>
      </c>
      <c r="D425" s="332" t="s">
        <v>1313</v>
      </c>
      <c r="E425" s="323"/>
      <c r="F425" s="323"/>
      <c r="G425" s="323"/>
    </row>
    <row r="426" spans="1:7">
      <c r="A426" s="331" t="s">
        <v>1314</v>
      </c>
      <c r="B426" s="332" t="s">
        <v>1315</v>
      </c>
      <c r="C426" s="332" t="s">
        <v>1316</v>
      </c>
      <c r="D426" s="332" t="s">
        <v>1317</v>
      </c>
      <c r="E426" s="323"/>
      <c r="F426" s="323"/>
      <c r="G426" s="323"/>
    </row>
    <row r="427" spans="1:7">
      <c r="A427" s="331" t="s">
        <v>1318</v>
      </c>
      <c r="B427" s="332" t="s">
        <v>1319</v>
      </c>
      <c r="C427" s="332" t="s">
        <v>1320</v>
      </c>
      <c r="D427" s="332" t="s">
        <v>1321</v>
      </c>
      <c r="E427" s="323"/>
      <c r="F427" s="323"/>
      <c r="G427" s="323"/>
    </row>
    <row r="428" spans="1:7" ht="21">
      <c r="A428" s="331" t="s">
        <v>1322</v>
      </c>
      <c r="B428" s="332" t="s">
        <v>1323</v>
      </c>
      <c r="C428" s="332" t="s">
        <v>1324</v>
      </c>
      <c r="D428" s="332" t="s">
        <v>1325</v>
      </c>
      <c r="E428" s="323"/>
      <c r="F428" s="323"/>
      <c r="G428" s="323"/>
    </row>
    <row r="429" spans="1:7">
      <c r="A429" s="331" t="s">
        <v>1326</v>
      </c>
      <c r="B429" s="332" t="s">
        <v>1327</v>
      </c>
      <c r="C429" s="332" t="s">
        <v>1328</v>
      </c>
      <c r="D429" s="332" t="s">
        <v>1329</v>
      </c>
      <c r="E429" s="323"/>
      <c r="F429" s="323"/>
      <c r="G429" s="323"/>
    </row>
    <row r="430" spans="1:7">
      <c r="A430" s="331" t="s">
        <v>1330</v>
      </c>
      <c r="B430" s="332" t="s">
        <v>1331</v>
      </c>
      <c r="C430" s="332" t="s">
        <v>593</v>
      </c>
      <c r="D430" s="332" t="s">
        <v>1332</v>
      </c>
      <c r="E430" s="323"/>
      <c r="F430" s="323"/>
      <c r="G430" s="323"/>
    </row>
    <row r="431" spans="1:7">
      <c r="A431" s="333" t="s">
        <v>1333</v>
      </c>
      <c r="B431" s="334" t="s">
        <v>1334</v>
      </c>
      <c r="C431" s="323" t="s">
        <v>1335</v>
      </c>
      <c r="D431" s="334" t="s">
        <v>1336</v>
      </c>
      <c r="E431" s="334"/>
      <c r="F431" s="334" t="s">
        <v>1337</v>
      </c>
      <c r="G431" s="323"/>
    </row>
    <row r="432" spans="1:7">
      <c r="A432" s="331" t="s">
        <v>1338</v>
      </c>
      <c r="B432" s="332" t="s">
        <v>1339</v>
      </c>
      <c r="C432" s="332" t="s">
        <v>1340</v>
      </c>
      <c r="D432" s="332" t="s">
        <v>1341</v>
      </c>
      <c r="E432" s="323"/>
      <c r="F432" s="323"/>
      <c r="G432" s="323"/>
    </row>
    <row r="433" spans="1:7">
      <c r="A433" s="331" t="s">
        <v>1342</v>
      </c>
      <c r="B433" s="332" t="s">
        <v>1343</v>
      </c>
      <c r="C433" s="332" t="s">
        <v>1344</v>
      </c>
      <c r="D433" s="332" t="s">
        <v>1345</v>
      </c>
      <c r="E433" s="323"/>
      <c r="F433" s="323"/>
      <c r="G433" s="323"/>
    </row>
    <row r="434" spans="1:7">
      <c r="A434" s="331" t="s">
        <v>1346</v>
      </c>
      <c r="B434" s="332" t="s">
        <v>1347</v>
      </c>
      <c r="C434" s="332" t="s">
        <v>1348</v>
      </c>
      <c r="D434" s="332" t="s">
        <v>1349</v>
      </c>
      <c r="E434" s="323"/>
      <c r="F434" s="323"/>
      <c r="G434" s="323"/>
    </row>
    <row r="435" spans="1:7">
      <c r="A435" s="331" t="s">
        <v>1350</v>
      </c>
      <c r="B435" s="332" t="s">
        <v>2168</v>
      </c>
      <c r="C435" s="332" t="s">
        <v>2169</v>
      </c>
      <c r="D435" s="332" t="s">
        <v>1351</v>
      </c>
      <c r="E435" s="323"/>
      <c r="F435" s="323"/>
      <c r="G435" s="323"/>
    </row>
    <row r="436" spans="1:7">
      <c r="A436" s="331" t="s">
        <v>1352</v>
      </c>
      <c r="B436" s="332" t="s">
        <v>1353</v>
      </c>
      <c r="C436" s="332" t="s">
        <v>1354</v>
      </c>
      <c r="D436" s="332" t="s">
        <v>1355</v>
      </c>
      <c r="E436" s="323"/>
      <c r="F436" s="323"/>
      <c r="G436" s="323"/>
    </row>
    <row r="437" spans="1:7">
      <c r="A437" s="331" t="s">
        <v>1356</v>
      </c>
      <c r="B437" s="332" t="s">
        <v>1357</v>
      </c>
      <c r="C437" s="332" t="s">
        <v>1358</v>
      </c>
      <c r="D437" s="332" t="s">
        <v>1359</v>
      </c>
      <c r="E437" s="323"/>
      <c r="F437" s="323"/>
      <c r="G437" s="323"/>
    </row>
    <row r="438" spans="1:7">
      <c r="A438" s="331" t="s">
        <v>1360</v>
      </c>
      <c r="B438" s="332" t="s">
        <v>1361</v>
      </c>
      <c r="C438" s="332" t="s">
        <v>1362</v>
      </c>
      <c r="D438" s="332" t="s">
        <v>1363</v>
      </c>
      <c r="E438" s="323"/>
      <c r="F438" s="323"/>
      <c r="G438" s="323"/>
    </row>
    <row r="439" spans="1:7">
      <c r="A439" s="333" t="s">
        <v>1364</v>
      </c>
      <c r="B439" s="334" t="s">
        <v>1365</v>
      </c>
      <c r="C439" s="323" t="s">
        <v>1366</v>
      </c>
      <c r="D439" s="334" t="s">
        <v>1367</v>
      </c>
      <c r="E439" s="334" t="s">
        <v>1368</v>
      </c>
      <c r="F439" s="334" t="s">
        <v>1369</v>
      </c>
      <c r="G439" s="323"/>
    </row>
    <row r="440" spans="1:7">
      <c r="A440" s="331" t="s">
        <v>1370</v>
      </c>
      <c r="B440" s="332" t="s">
        <v>1371</v>
      </c>
      <c r="C440" s="332" t="s">
        <v>1372</v>
      </c>
      <c r="D440" s="332" t="s">
        <v>1373</v>
      </c>
      <c r="E440" s="323"/>
      <c r="F440" s="323"/>
      <c r="G440" s="323"/>
    </row>
    <row r="441" spans="1:7">
      <c r="A441" s="331" t="s">
        <v>1374</v>
      </c>
      <c r="B441" s="332" t="s">
        <v>1375</v>
      </c>
      <c r="C441" s="332" t="s">
        <v>1376</v>
      </c>
      <c r="D441" s="332" t="s">
        <v>1377</v>
      </c>
      <c r="E441" s="323"/>
      <c r="F441" s="323"/>
      <c r="G441" s="323"/>
    </row>
    <row r="442" spans="1:7">
      <c r="A442" s="333" t="s">
        <v>1378</v>
      </c>
      <c r="B442" s="334" t="s">
        <v>1379</v>
      </c>
      <c r="C442" s="323" t="s">
        <v>1380</v>
      </c>
      <c r="D442" s="334" t="s">
        <v>1381</v>
      </c>
      <c r="E442" s="334"/>
      <c r="F442" s="334" t="s">
        <v>1382</v>
      </c>
      <c r="G442" s="323"/>
    </row>
    <row r="443" spans="1:7">
      <c r="A443" s="331" t="s">
        <v>1383</v>
      </c>
      <c r="B443" s="332" t="s">
        <v>1384</v>
      </c>
      <c r="C443" s="332" t="s">
        <v>1385</v>
      </c>
      <c r="D443" s="332" t="s">
        <v>1386</v>
      </c>
      <c r="E443" s="323"/>
      <c r="F443" s="323"/>
      <c r="G443" s="323"/>
    </row>
    <row r="444" spans="1:7">
      <c r="A444" s="331" t="s">
        <v>1387</v>
      </c>
      <c r="B444" s="332" t="s">
        <v>1388</v>
      </c>
      <c r="C444" s="332" t="s">
        <v>1389</v>
      </c>
      <c r="D444" s="332" t="s">
        <v>1390</v>
      </c>
      <c r="E444" s="323"/>
      <c r="F444" s="323"/>
      <c r="G444" s="323"/>
    </row>
    <row r="445" spans="1:7">
      <c r="A445" s="328"/>
      <c r="B445" s="329"/>
      <c r="C445" s="329"/>
      <c r="D445" s="329"/>
      <c r="E445" s="330"/>
      <c r="F445" s="330"/>
      <c r="G445" s="323"/>
    </row>
    <row r="446" spans="1:7">
      <c r="A446" s="333" t="s">
        <v>1391</v>
      </c>
      <c r="B446" s="334" t="s">
        <v>1392</v>
      </c>
      <c r="C446" s="323" t="s">
        <v>1393</v>
      </c>
      <c r="D446" s="334" t="s">
        <v>1394</v>
      </c>
      <c r="E446" s="334"/>
      <c r="F446" s="334" t="s">
        <v>1395</v>
      </c>
      <c r="G446" s="323"/>
    </row>
    <row r="447" spans="1:7">
      <c r="A447" s="331" t="s">
        <v>1396</v>
      </c>
      <c r="B447" s="332" t="s">
        <v>1397</v>
      </c>
      <c r="C447" s="332" t="s">
        <v>1398</v>
      </c>
      <c r="D447" s="332" t="s">
        <v>1399</v>
      </c>
      <c r="E447" s="323"/>
      <c r="F447" s="323"/>
      <c r="G447" s="323"/>
    </row>
    <row r="448" spans="1:7">
      <c r="A448" s="333" t="s">
        <v>1400</v>
      </c>
      <c r="B448" s="334" t="s">
        <v>1401</v>
      </c>
      <c r="C448" s="323" t="s">
        <v>1292</v>
      </c>
      <c r="D448" s="334" t="s">
        <v>1402</v>
      </c>
      <c r="E448" s="334" t="s">
        <v>1403</v>
      </c>
      <c r="F448" s="334" t="s">
        <v>1404</v>
      </c>
      <c r="G448" s="323"/>
    </row>
    <row r="449" spans="1:7">
      <c r="A449" s="331" t="s">
        <v>1405</v>
      </c>
      <c r="B449" s="332" t="s">
        <v>1406</v>
      </c>
      <c r="C449" s="332" t="s">
        <v>1407</v>
      </c>
      <c r="D449" s="332" t="s">
        <v>1408</v>
      </c>
      <c r="E449" s="323"/>
      <c r="F449" s="323"/>
      <c r="G449" s="323"/>
    </row>
    <row r="450" spans="1:7">
      <c r="A450" s="331" t="s">
        <v>1409</v>
      </c>
      <c r="B450" s="332" t="s">
        <v>2168</v>
      </c>
      <c r="C450" s="332" t="s">
        <v>2169</v>
      </c>
      <c r="D450" s="332" t="s">
        <v>1410</v>
      </c>
      <c r="E450" s="323"/>
      <c r="F450" s="323"/>
      <c r="G450" s="323"/>
    </row>
    <row r="451" spans="1:7">
      <c r="A451" s="331" t="s">
        <v>1411</v>
      </c>
      <c r="B451" s="332" t="s">
        <v>1412</v>
      </c>
      <c r="C451" s="332" t="s">
        <v>1413</v>
      </c>
      <c r="D451" s="332" t="s">
        <v>1414</v>
      </c>
      <c r="E451" s="323"/>
      <c r="F451" s="323"/>
      <c r="G451" s="323"/>
    </row>
    <row r="452" spans="1:7">
      <c r="A452" s="331" t="s">
        <v>1415</v>
      </c>
      <c r="B452" s="332" t="s">
        <v>1416</v>
      </c>
      <c r="C452" s="332" t="s">
        <v>1417</v>
      </c>
      <c r="D452" s="332" t="s">
        <v>1418</v>
      </c>
      <c r="E452" s="323"/>
      <c r="F452" s="323"/>
      <c r="G452" s="323"/>
    </row>
    <row r="453" spans="1:7">
      <c r="A453" s="331" t="s">
        <v>1419</v>
      </c>
      <c r="B453" s="332" t="s">
        <v>1420</v>
      </c>
      <c r="C453" s="332" t="s">
        <v>1421</v>
      </c>
      <c r="D453" s="332" t="s">
        <v>1422</v>
      </c>
      <c r="E453" s="323"/>
      <c r="F453" s="323"/>
      <c r="G453" s="323"/>
    </row>
    <row r="454" spans="1:7">
      <c r="A454" s="333" t="s">
        <v>1423</v>
      </c>
      <c r="B454" s="334" t="s">
        <v>1424</v>
      </c>
      <c r="C454" s="323" t="s">
        <v>1425</v>
      </c>
      <c r="D454" s="334" t="s">
        <v>1426</v>
      </c>
      <c r="E454" s="334" t="s">
        <v>1427</v>
      </c>
      <c r="F454" s="334" t="s">
        <v>1428</v>
      </c>
      <c r="G454" s="323"/>
    </row>
    <row r="455" spans="1:7">
      <c r="A455" s="333" t="s">
        <v>1429</v>
      </c>
      <c r="B455" s="334" t="s">
        <v>1430</v>
      </c>
      <c r="C455" s="323" t="s">
        <v>1431</v>
      </c>
      <c r="D455" s="334" t="s">
        <v>1432</v>
      </c>
      <c r="E455" s="334"/>
      <c r="F455" s="334" t="s">
        <v>1433</v>
      </c>
      <c r="G455" s="323"/>
    </row>
    <row r="456" spans="1:7">
      <c r="A456" s="331" t="s">
        <v>1434</v>
      </c>
      <c r="B456" s="332" t="s">
        <v>1435</v>
      </c>
      <c r="C456" s="332" t="s">
        <v>1436</v>
      </c>
      <c r="D456" s="332" t="s">
        <v>1437</v>
      </c>
      <c r="E456" s="323"/>
      <c r="F456" s="323"/>
      <c r="G456" s="323"/>
    </row>
    <row r="457" spans="1:7">
      <c r="A457" s="333" t="s">
        <v>1438</v>
      </c>
      <c r="B457" s="334" t="s">
        <v>1439</v>
      </c>
      <c r="C457" s="323" t="s">
        <v>2129</v>
      </c>
      <c r="D457" s="334" t="s">
        <v>1440</v>
      </c>
      <c r="E457" s="334" t="s">
        <v>1441</v>
      </c>
      <c r="F457" s="334" t="s">
        <v>778</v>
      </c>
      <c r="G457" s="323"/>
    </row>
    <row r="458" spans="1:7">
      <c r="A458" s="331" t="s">
        <v>1442</v>
      </c>
      <c r="B458" s="332" t="s">
        <v>1443</v>
      </c>
      <c r="C458" s="332" t="s">
        <v>1444</v>
      </c>
      <c r="D458" s="332" t="s">
        <v>1445</v>
      </c>
      <c r="E458" s="323"/>
      <c r="F458" s="323"/>
      <c r="G458" s="323"/>
    </row>
    <row r="459" spans="1:7">
      <c r="A459" s="333" t="s">
        <v>1446</v>
      </c>
      <c r="B459" s="334" t="s">
        <v>1447</v>
      </c>
      <c r="C459" s="323" t="s">
        <v>1448</v>
      </c>
      <c r="D459" s="334" t="s">
        <v>1449</v>
      </c>
      <c r="E459" s="334" t="s">
        <v>1450</v>
      </c>
      <c r="F459" s="334" t="s">
        <v>1451</v>
      </c>
      <c r="G459" s="323"/>
    </row>
    <row r="460" spans="1:7">
      <c r="A460" s="331" t="s">
        <v>1452</v>
      </c>
      <c r="B460" s="332" t="s">
        <v>1453</v>
      </c>
      <c r="C460" s="332" t="s">
        <v>1454</v>
      </c>
      <c r="D460" s="332" t="s">
        <v>1455</v>
      </c>
      <c r="E460" s="323"/>
      <c r="F460" s="323"/>
      <c r="G460" s="323"/>
    </row>
    <row r="461" spans="1:7">
      <c r="A461" s="331" t="s">
        <v>1456</v>
      </c>
      <c r="B461" s="332" t="s">
        <v>1457</v>
      </c>
      <c r="C461" s="332" t="s">
        <v>1458</v>
      </c>
      <c r="D461" s="332" t="s">
        <v>1459</v>
      </c>
      <c r="E461" s="323"/>
      <c r="F461" s="323"/>
      <c r="G461" s="323"/>
    </row>
    <row r="462" spans="1:7">
      <c r="A462" s="331" t="s">
        <v>1460</v>
      </c>
      <c r="B462" s="332" t="s">
        <v>1461</v>
      </c>
      <c r="C462" s="332" t="s">
        <v>265</v>
      </c>
      <c r="D462" s="332" t="s">
        <v>1462</v>
      </c>
      <c r="E462" s="323"/>
      <c r="F462" s="323"/>
      <c r="G462" s="323"/>
    </row>
    <row r="463" spans="1:7">
      <c r="A463" s="331" t="s">
        <v>1463</v>
      </c>
      <c r="B463" s="332" t="s">
        <v>1464</v>
      </c>
      <c r="C463" s="332" t="s">
        <v>1316</v>
      </c>
      <c r="D463" s="332" t="s">
        <v>1465</v>
      </c>
      <c r="E463" s="323"/>
      <c r="F463" s="323"/>
      <c r="G463" s="323"/>
    </row>
    <row r="464" spans="1:7">
      <c r="A464" s="331" t="s">
        <v>1466</v>
      </c>
      <c r="B464" s="332" t="s">
        <v>1467</v>
      </c>
      <c r="C464" s="332" t="s">
        <v>1468</v>
      </c>
      <c r="D464" s="332" t="s">
        <v>1469</v>
      </c>
      <c r="E464" s="323"/>
      <c r="F464" s="323"/>
      <c r="G464" s="323"/>
    </row>
    <row r="465" spans="1:7">
      <c r="A465" s="331" t="s">
        <v>1470</v>
      </c>
      <c r="B465" s="332" t="s">
        <v>1471</v>
      </c>
      <c r="C465" s="332" t="s">
        <v>1952</v>
      </c>
      <c r="D465" s="332" t="s">
        <v>1472</v>
      </c>
      <c r="E465" s="323"/>
      <c r="F465" s="323"/>
      <c r="G465" s="323"/>
    </row>
    <row r="466" spans="1:7">
      <c r="A466" s="333" t="s">
        <v>1473</v>
      </c>
      <c r="B466" s="334" t="s">
        <v>1474</v>
      </c>
      <c r="C466" s="323" t="s">
        <v>906</v>
      </c>
      <c r="D466" s="334" t="s">
        <v>1475</v>
      </c>
      <c r="E466" s="334"/>
      <c r="F466" s="334" t="s">
        <v>1476</v>
      </c>
      <c r="G466" s="323"/>
    </row>
    <row r="467" spans="1:7">
      <c r="A467" s="335"/>
      <c r="B467" s="336"/>
      <c r="C467" s="330"/>
      <c r="D467" s="336"/>
      <c r="E467" s="336"/>
      <c r="F467" s="336"/>
      <c r="G467" s="323"/>
    </row>
    <row r="468" spans="1:7">
      <c r="A468" s="333" t="s">
        <v>1477</v>
      </c>
      <c r="B468" s="334" t="s">
        <v>1478</v>
      </c>
      <c r="C468" s="323"/>
      <c r="D468" s="334" t="s">
        <v>1479</v>
      </c>
      <c r="E468" s="334"/>
      <c r="F468" s="334" t="s">
        <v>1480</v>
      </c>
      <c r="G468" s="323"/>
    </row>
    <row r="469" spans="1:7">
      <c r="A469" s="331" t="s">
        <v>1481</v>
      </c>
      <c r="B469" s="332" t="s">
        <v>1482</v>
      </c>
      <c r="C469" s="332" t="s">
        <v>1483</v>
      </c>
      <c r="D469" s="332" t="s">
        <v>1484</v>
      </c>
      <c r="E469" s="323"/>
      <c r="F469" s="323"/>
      <c r="G469" s="323"/>
    </row>
    <row r="470" spans="1:7">
      <c r="A470" s="331" t="s">
        <v>1485</v>
      </c>
      <c r="B470" s="332" t="s">
        <v>1486</v>
      </c>
      <c r="C470" s="332" t="s">
        <v>1487</v>
      </c>
      <c r="D470" s="332" t="s">
        <v>1488</v>
      </c>
      <c r="E470" s="323"/>
      <c r="F470" s="323"/>
      <c r="G470" s="323"/>
    </row>
    <row r="471" spans="1:7">
      <c r="A471" s="331" t="s">
        <v>1489</v>
      </c>
      <c r="B471" s="332" t="s">
        <v>1490</v>
      </c>
      <c r="C471" s="332" t="s">
        <v>1491</v>
      </c>
      <c r="D471" s="332" t="s">
        <v>1492</v>
      </c>
      <c r="E471" s="323"/>
      <c r="F471" s="323"/>
      <c r="G471" s="323"/>
    </row>
    <row r="472" spans="1:7">
      <c r="A472" s="331" t="s">
        <v>1493</v>
      </c>
      <c r="B472" s="332" t="s">
        <v>1494</v>
      </c>
      <c r="C472" s="332" t="s">
        <v>1495</v>
      </c>
      <c r="D472" s="332" t="s">
        <v>1496</v>
      </c>
      <c r="E472" s="323"/>
      <c r="F472" s="323"/>
      <c r="G472" s="323"/>
    </row>
    <row r="473" spans="1:7">
      <c r="A473" s="328"/>
      <c r="B473" s="329"/>
      <c r="C473" s="329"/>
      <c r="D473" s="329"/>
      <c r="E473" s="330"/>
      <c r="F473" s="330"/>
      <c r="G473" s="323"/>
    </row>
    <row r="474" spans="1:7">
      <c r="A474" s="333" t="s">
        <v>1497</v>
      </c>
      <c r="B474" s="334" t="s">
        <v>1498</v>
      </c>
      <c r="C474" s="323" t="s">
        <v>1499</v>
      </c>
      <c r="D474" s="334" t="s">
        <v>1500</v>
      </c>
      <c r="E474" s="334"/>
      <c r="F474" s="334" t="s">
        <v>1501</v>
      </c>
      <c r="G474" s="323"/>
    </row>
    <row r="475" spans="1:7">
      <c r="A475" s="331" t="s">
        <v>1502</v>
      </c>
      <c r="B475" s="332" t="s">
        <v>1503</v>
      </c>
      <c r="C475" s="332" t="s">
        <v>1504</v>
      </c>
      <c r="D475" s="332" t="s">
        <v>1505</v>
      </c>
      <c r="E475" s="323"/>
      <c r="F475" s="323"/>
      <c r="G475" s="323"/>
    </row>
    <row r="476" spans="1:7">
      <c r="A476" s="333" t="s">
        <v>1506</v>
      </c>
      <c r="B476" s="334" t="s">
        <v>1507</v>
      </c>
      <c r="C476" s="323" t="s">
        <v>1508</v>
      </c>
      <c r="D476" s="334" t="s">
        <v>1509</v>
      </c>
      <c r="E476" s="334"/>
      <c r="F476" s="334"/>
      <c r="G476" s="323"/>
    </row>
    <row r="477" spans="1:7">
      <c r="A477" s="333" t="s">
        <v>1510</v>
      </c>
      <c r="B477" s="334" t="s">
        <v>1511</v>
      </c>
      <c r="C477" s="323" t="s">
        <v>1512</v>
      </c>
      <c r="D477" s="334" t="s">
        <v>1513</v>
      </c>
      <c r="E477" s="334"/>
      <c r="F477" s="334" t="s">
        <v>1514</v>
      </c>
      <c r="G477" s="323"/>
    </row>
    <row r="478" spans="1:7">
      <c r="A478" s="331" t="s">
        <v>1515</v>
      </c>
      <c r="B478" s="332" t="s">
        <v>1516</v>
      </c>
      <c r="C478" s="332" t="s">
        <v>1517</v>
      </c>
      <c r="D478" s="332" t="s">
        <v>1518</v>
      </c>
      <c r="E478" s="323"/>
      <c r="F478" s="323"/>
      <c r="G478" s="323"/>
    </row>
    <row r="479" spans="1:7" ht="21">
      <c r="A479" s="331" t="s">
        <v>1519</v>
      </c>
      <c r="B479" s="332" t="s">
        <v>1520</v>
      </c>
      <c r="C479" s="332" t="s">
        <v>1521</v>
      </c>
      <c r="D479" s="332" t="s">
        <v>1522</v>
      </c>
      <c r="E479" s="323"/>
      <c r="F479" s="323"/>
      <c r="G479" s="323"/>
    </row>
    <row r="480" spans="1:7">
      <c r="A480" s="331" t="s">
        <v>1523</v>
      </c>
      <c r="B480" s="332" t="s">
        <v>1524</v>
      </c>
      <c r="C480" s="332" t="s">
        <v>668</v>
      </c>
      <c r="D480" s="332" t="s">
        <v>1525</v>
      </c>
      <c r="E480" s="323"/>
      <c r="F480" s="323"/>
      <c r="G480" s="323"/>
    </row>
    <row r="481" spans="1:7">
      <c r="A481" s="328"/>
      <c r="B481" s="329"/>
      <c r="C481" s="329"/>
      <c r="D481" s="329"/>
      <c r="E481" s="330"/>
      <c r="F481" s="330"/>
      <c r="G481" s="323"/>
    </row>
    <row r="482" spans="1:7">
      <c r="A482" s="333" t="s">
        <v>1526</v>
      </c>
      <c r="B482" s="334" t="s">
        <v>1527</v>
      </c>
      <c r="C482" s="323" t="s">
        <v>1528</v>
      </c>
      <c r="D482" s="334" t="s">
        <v>1529</v>
      </c>
      <c r="E482" s="334"/>
      <c r="F482" s="334" t="s">
        <v>1530</v>
      </c>
      <c r="G482" s="323"/>
    </row>
    <row r="483" spans="1:7">
      <c r="A483" s="333" t="s">
        <v>1531</v>
      </c>
      <c r="B483" s="334" t="s">
        <v>1532</v>
      </c>
      <c r="C483" s="323" t="s">
        <v>1533</v>
      </c>
      <c r="D483" s="334" t="s">
        <v>1534</v>
      </c>
      <c r="E483" s="334" t="s">
        <v>1535</v>
      </c>
      <c r="F483" s="334" t="s">
        <v>1536</v>
      </c>
      <c r="G483" s="323"/>
    </row>
    <row r="484" spans="1:7">
      <c r="A484" s="331" t="s">
        <v>1537</v>
      </c>
      <c r="B484" s="332" t="s">
        <v>1538</v>
      </c>
      <c r="C484" s="332" t="s">
        <v>1539</v>
      </c>
      <c r="D484" s="332" t="s">
        <v>1540</v>
      </c>
      <c r="E484" s="323"/>
      <c r="F484" s="323"/>
      <c r="G484" s="323"/>
    </row>
    <row r="485" spans="1:7">
      <c r="A485" s="331" t="s">
        <v>1541</v>
      </c>
      <c r="B485" s="332" t="s">
        <v>1542</v>
      </c>
      <c r="C485" s="332" t="s">
        <v>1543</v>
      </c>
      <c r="D485" s="332" t="s">
        <v>1544</v>
      </c>
      <c r="E485" s="323"/>
      <c r="F485" s="323"/>
      <c r="G485" s="323"/>
    </row>
    <row r="486" spans="1:7">
      <c r="A486" s="331" t="s">
        <v>1541</v>
      </c>
      <c r="B486" s="332" t="s">
        <v>1545</v>
      </c>
      <c r="C486" s="332" t="s">
        <v>1546</v>
      </c>
      <c r="D486" s="332" t="s">
        <v>1547</v>
      </c>
      <c r="E486" s="323"/>
      <c r="F486" s="323"/>
      <c r="G486" s="323"/>
    </row>
    <row r="487" spans="1:7">
      <c r="A487" s="331" t="s">
        <v>1548</v>
      </c>
      <c r="B487" s="332" t="s">
        <v>1549</v>
      </c>
      <c r="C487" s="332" t="s">
        <v>1550</v>
      </c>
      <c r="D487" s="332" t="s">
        <v>1551</v>
      </c>
      <c r="E487" s="323"/>
      <c r="F487" s="323"/>
      <c r="G487" s="323"/>
    </row>
    <row r="488" spans="1:7">
      <c r="A488" s="333" t="s">
        <v>1552</v>
      </c>
      <c r="B488" s="334" t="s">
        <v>1553</v>
      </c>
      <c r="C488" s="323" t="s">
        <v>1554</v>
      </c>
      <c r="D488" s="334" t="s">
        <v>1555</v>
      </c>
      <c r="E488" s="334"/>
      <c r="F488" s="334" t="s">
        <v>1556</v>
      </c>
      <c r="G488" s="323"/>
    </row>
    <row r="489" spans="1:7">
      <c r="A489" s="331" t="s">
        <v>1557</v>
      </c>
      <c r="B489" s="332" t="s">
        <v>1558</v>
      </c>
      <c r="C489" s="332" t="s">
        <v>1559</v>
      </c>
      <c r="D489" s="332" t="s">
        <v>1560</v>
      </c>
      <c r="E489" s="323"/>
      <c r="F489" s="323"/>
      <c r="G489" s="323"/>
    </row>
    <row r="490" spans="1:7">
      <c r="A490" s="337" t="s">
        <v>1561</v>
      </c>
      <c r="B490" s="332" t="s">
        <v>1562</v>
      </c>
      <c r="C490" s="332" t="s">
        <v>1563</v>
      </c>
      <c r="D490" s="332" t="s">
        <v>1564</v>
      </c>
      <c r="E490" s="323"/>
      <c r="F490" s="323"/>
      <c r="G490" s="323"/>
    </row>
    <row r="491" spans="1:7">
      <c r="A491" s="331" t="s">
        <v>1565</v>
      </c>
      <c r="B491" s="332" t="s">
        <v>1566</v>
      </c>
      <c r="C491" s="332" t="s">
        <v>1567</v>
      </c>
      <c r="D491" s="332" t="s">
        <v>1568</v>
      </c>
      <c r="E491" s="323"/>
      <c r="F491" s="323"/>
      <c r="G491" s="323"/>
    </row>
    <row r="492" spans="1:7">
      <c r="A492" s="331" t="s">
        <v>1569</v>
      </c>
      <c r="B492" s="332" t="s">
        <v>1339</v>
      </c>
      <c r="C492" s="332" t="s">
        <v>1340</v>
      </c>
      <c r="D492" s="332" t="s">
        <v>1570</v>
      </c>
      <c r="E492" s="323"/>
      <c r="F492" s="323"/>
      <c r="G492" s="323"/>
    </row>
    <row r="493" spans="1:7">
      <c r="A493" s="331" t="s">
        <v>1571</v>
      </c>
      <c r="B493" s="332" t="s">
        <v>1572</v>
      </c>
      <c r="C493" s="332" t="s">
        <v>2023</v>
      </c>
      <c r="D493" s="332" t="s">
        <v>1573</v>
      </c>
      <c r="E493" s="323"/>
      <c r="F493" s="323"/>
      <c r="G493" s="323"/>
    </row>
    <row r="494" spans="1:7">
      <c r="A494" s="331" t="s">
        <v>1574</v>
      </c>
      <c r="B494" s="332" t="s">
        <v>1575</v>
      </c>
      <c r="C494" s="332" t="s">
        <v>1576</v>
      </c>
      <c r="D494" s="332" t="s">
        <v>1577</v>
      </c>
      <c r="E494" s="323"/>
      <c r="F494" s="323"/>
      <c r="G494" s="323"/>
    </row>
    <row r="495" spans="1:7">
      <c r="A495" s="331" t="s">
        <v>1578</v>
      </c>
      <c r="B495" s="332" t="s">
        <v>1579</v>
      </c>
      <c r="C495" s="332" t="s">
        <v>1580</v>
      </c>
      <c r="D495" s="332" t="s">
        <v>1581</v>
      </c>
      <c r="E495" s="323"/>
      <c r="F495" s="323"/>
      <c r="G495" s="323"/>
    </row>
    <row r="496" spans="1:7">
      <c r="A496" s="333" t="s">
        <v>1582</v>
      </c>
      <c r="B496" s="334" t="s">
        <v>1583</v>
      </c>
      <c r="C496" s="323" t="s">
        <v>1584</v>
      </c>
      <c r="D496" s="334" t="s">
        <v>1585</v>
      </c>
      <c r="E496" s="334" t="s">
        <v>1586</v>
      </c>
      <c r="F496" s="334" t="s">
        <v>1587</v>
      </c>
      <c r="G496" s="323"/>
    </row>
    <row r="497" spans="1:7">
      <c r="A497" s="335"/>
      <c r="B497" s="336"/>
      <c r="C497" s="330"/>
      <c r="D497" s="336"/>
      <c r="E497" s="336"/>
      <c r="F497" s="336"/>
      <c r="G497" s="323"/>
    </row>
    <row r="498" spans="1:7">
      <c r="A498" s="331" t="s">
        <v>1588</v>
      </c>
      <c r="B498" s="332" t="s">
        <v>1589</v>
      </c>
      <c r="C498" s="332" t="s">
        <v>1952</v>
      </c>
      <c r="D498" s="332" t="s">
        <v>1590</v>
      </c>
      <c r="E498" s="323"/>
      <c r="F498" s="323"/>
      <c r="G498" s="323"/>
    </row>
    <row r="499" spans="1:7">
      <c r="A499" s="331" t="s">
        <v>1591</v>
      </c>
      <c r="B499" s="332" t="s">
        <v>1979</v>
      </c>
      <c r="C499" s="332" t="s">
        <v>1952</v>
      </c>
      <c r="D499" s="332" t="s">
        <v>1592</v>
      </c>
      <c r="E499" s="323"/>
      <c r="F499" s="323"/>
      <c r="G499" s="323"/>
    </row>
    <row r="500" spans="1:7">
      <c r="A500" s="338"/>
      <c r="B500" s="323"/>
      <c r="C500" s="323"/>
      <c r="D500" s="339"/>
      <c r="E500" s="323"/>
      <c r="F500" s="323"/>
      <c r="G500" s="323"/>
    </row>
    <row r="501" spans="1:7">
      <c r="A501" s="338"/>
      <c r="B501" s="323"/>
      <c r="C501" s="323"/>
      <c r="D501" s="339"/>
      <c r="E501" s="323"/>
      <c r="F501" s="323"/>
      <c r="G501" s="323"/>
    </row>
    <row r="502" spans="1:7">
      <c r="A502" s="338"/>
      <c r="B502" s="323"/>
      <c r="C502" s="323"/>
      <c r="D502" s="339"/>
      <c r="E502" s="323"/>
      <c r="F502" s="323"/>
      <c r="G502" s="323"/>
    </row>
    <row r="503" spans="1:7">
      <c r="A503" s="338"/>
      <c r="B503" s="323"/>
      <c r="C503" s="323"/>
      <c r="D503" s="339"/>
      <c r="E503" s="323"/>
      <c r="F503" s="323"/>
      <c r="G503" s="323"/>
    </row>
    <row r="504" spans="1:7">
      <c r="A504" s="338"/>
      <c r="B504" s="323"/>
      <c r="C504" s="323"/>
      <c r="D504" s="339"/>
      <c r="E504" s="323"/>
      <c r="F504" s="323"/>
      <c r="G504" s="323"/>
    </row>
    <row r="505" spans="1:7">
      <c r="A505" s="338"/>
      <c r="B505" s="323"/>
      <c r="C505" s="323"/>
      <c r="D505" s="339"/>
      <c r="E505" s="323"/>
      <c r="F505" s="323"/>
      <c r="G505" s="323"/>
    </row>
    <row r="506" spans="1:7">
      <c r="A506" s="338"/>
      <c r="B506" s="323"/>
      <c r="C506" s="323"/>
      <c r="D506" s="339"/>
      <c r="E506" s="323"/>
      <c r="F506" s="323"/>
      <c r="G506" s="323"/>
    </row>
    <row r="507" spans="1:7">
      <c r="A507" s="338"/>
      <c r="B507" s="323"/>
      <c r="C507" s="323"/>
      <c r="D507" s="339"/>
      <c r="E507" s="323"/>
      <c r="F507" s="323"/>
      <c r="G507" s="323"/>
    </row>
    <row r="508" spans="1:7">
      <c r="A508" s="338"/>
      <c r="B508" s="323"/>
      <c r="C508" s="323"/>
      <c r="D508" s="339"/>
      <c r="E508" s="323"/>
      <c r="F508" s="323"/>
      <c r="G508" s="323"/>
    </row>
    <row r="509" spans="1:7">
      <c r="A509" s="338"/>
      <c r="B509" s="323"/>
      <c r="C509" s="323"/>
      <c r="D509" s="339"/>
      <c r="E509" s="323"/>
      <c r="F509" s="323"/>
      <c r="G509" s="323"/>
    </row>
    <row r="510" spans="1:7">
      <c r="A510" s="338"/>
      <c r="B510" s="323"/>
      <c r="C510" s="323"/>
      <c r="D510" s="339"/>
      <c r="E510" s="323"/>
      <c r="F510" s="323"/>
      <c r="G510" s="323"/>
    </row>
    <row r="511" spans="1:7">
      <c r="A511" s="338"/>
      <c r="B511" s="323"/>
      <c r="C511" s="323"/>
      <c r="D511" s="339"/>
      <c r="E511" s="323"/>
      <c r="F511" s="323"/>
      <c r="G511" s="323"/>
    </row>
    <row r="512" spans="1:7">
      <c r="A512" s="338"/>
      <c r="B512" s="323"/>
      <c r="C512" s="323"/>
      <c r="D512" s="339"/>
      <c r="E512" s="323"/>
      <c r="F512" s="323"/>
      <c r="G512" s="323"/>
    </row>
    <row r="513" spans="1:7">
      <c r="A513" s="338"/>
      <c r="B513" s="323"/>
      <c r="C513" s="323"/>
      <c r="D513" s="339"/>
      <c r="E513" s="323"/>
      <c r="F513" s="323"/>
      <c r="G513" s="323"/>
    </row>
    <row r="514" spans="1:7">
      <c r="A514" s="338"/>
      <c r="B514" s="323"/>
      <c r="C514" s="323"/>
      <c r="D514" s="339"/>
      <c r="E514" s="323"/>
      <c r="F514" s="323"/>
      <c r="G514" s="323"/>
    </row>
    <row r="515" spans="1:7">
      <c r="A515" s="338"/>
      <c r="B515" s="323"/>
      <c r="C515" s="323"/>
      <c r="D515" s="339"/>
      <c r="E515" s="323"/>
      <c r="F515" s="323"/>
      <c r="G515" s="323"/>
    </row>
    <row r="516" spans="1:7">
      <c r="A516" s="338"/>
      <c r="B516" s="323"/>
      <c r="C516" s="323"/>
      <c r="D516" s="339"/>
      <c r="E516" s="323"/>
      <c r="F516" s="323"/>
      <c r="G516" s="323"/>
    </row>
    <row r="517" spans="1:7">
      <c r="A517" s="338"/>
      <c r="B517" s="323"/>
      <c r="C517" s="323"/>
      <c r="D517" s="339"/>
      <c r="E517" s="323"/>
      <c r="F517" s="323"/>
      <c r="G517" s="323"/>
    </row>
    <row r="518" spans="1:7">
      <c r="A518" s="338"/>
      <c r="B518" s="323"/>
      <c r="C518" s="323"/>
      <c r="D518" s="339"/>
      <c r="E518" s="323"/>
      <c r="F518" s="323"/>
      <c r="G518" s="323"/>
    </row>
    <row r="519" spans="1:7">
      <c r="A519" s="338"/>
      <c r="B519" s="323"/>
      <c r="C519" s="323"/>
      <c r="D519" s="339"/>
      <c r="E519" s="323"/>
      <c r="F519" s="323"/>
      <c r="G519" s="323"/>
    </row>
    <row r="520" spans="1:7">
      <c r="A520" s="338"/>
      <c r="B520" s="323"/>
      <c r="C520" s="323"/>
      <c r="D520" s="339"/>
      <c r="E520" s="323"/>
      <c r="F520" s="323"/>
      <c r="G520" s="323"/>
    </row>
    <row r="521" spans="1:7">
      <c r="A521" s="338"/>
      <c r="B521" s="323"/>
      <c r="C521" s="323"/>
      <c r="D521" s="339"/>
      <c r="E521" s="323"/>
      <c r="F521" s="323"/>
      <c r="G521" s="323"/>
    </row>
    <row r="522" spans="1:7">
      <c r="A522" s="338"/>
      <c r="B522" s="323"/>
      <c r="C522" s="323"/>
      <c r="D522" s="339"/>
      <c r="E522" s="323"/>
      <c r="F522" s="323"/>
      <c r="G522" s="323"/>
    </row>
    <row r="523" spans="1:7">
      <c r="A523" s="338"/>
      <c r="B523" s="323"/>
      <c r="C523" s="323"/>
      <c r="D523" s="339"/>
      <c r="E523" s="323"/>
      <c r="F523" s="323"/>
      <c r="G523" s="323"/>
    </row>
    <row r="524" spans="1:7">
      <c r="A524" s="338"/>
      <c r="B524" s="323"/>
      <c r="C524" s="323"/>
      <c r="D524" s="339"/>
      <c r="E524" s="323"/>
      <c r="F524" s="323"/>
      <c r="G524" s="323"/>
    </row>
    <row r="525" spans="1:7">
      <c r="A525" s="338"/>
      <c r="B525" s="323"/>
      <c r="C525" s="323"/>
      <c r="D525" s="339"/>
      <c r="E525" s="323"/>
      <c r="F525" s="323"/>
      <c r="G525" s="323"/>
    </row>
    <row r="526" spans="1:7">
      <c r="A526" s="338"/>
      <c r="B526" s="323"/>
      <c r="C526" s="323"/>
      <c r="D526" s="339"/>
      <c r="E526" s="323"/>
      <c r="F526" s="323"/>
      <c r="G526" s="323"/>
    </row>
    <row r="527" spans="1:7">
      <c r="A527" s="338"/>
      <c r="B527" s="323"/>
      <c r="C527" s="323"/>
      <c r="D527" s="339"/>
      <c r="E527" s="323"/>
      <c r="F527" s="323"/>
      <c r="G527" s="323"/>
    </row>
    <row r="528" spans="1:7">
      <c r="A528" s="338"/>
      <c r="B528" s="323"/>
      <c r="C528" s="323"/>
      <c r="D528" s="339"/>
      <c r="E528" s="323"/>
      <c r="F528" s="323"/>
      <c r="G528" s="323"/>
    </row>
    <row r="529" spans="1:7">
      <c r="A529" s="338"/>
      <c r="B529" s="323"/>
      <c r="C529" s="323"/>
      <c r="D529" s="339"/>
      <c r="E529" s="323"/>
      <c r="F529" s="323"/>
      <c r="G529" s="323"/>
    </row>
    <row r="530" spans="1:7">
      <c r="A530" s="338"/>
      <c r="B530" s="323"/>
      <c r="C530" s="323"/>
      <c r="D530" s="339"/>
      <c r="E530" s="323"/>
      <c r="F530" s="323"/>
      <c r="G530" s="323"/>
    </row>
    <row r="531" spans="1:7">
      <c r="A531" s="338"/>
      <c r="B531" s="323"/>
      <c r="C531" s="323"/>
      <c r="D531" s="339"/>
      <c r="E531" s="323"/>
      <c r="F531" s="323"/>
      <c r="G531" s="323"/>
    </row>
    <row r="532" spans="1:7">
      <c r="A532" s="338"/>
      <c r="B532" s="323"/>
      <c r="C532" s="323"/>
      <c r="D532" s="339"/>
      <c r="E532" s="323"/>
      <c r="F532" s="323"/>
      <c r="G532" s="323"/>
    </row>
    <row r="533" spans="1:7">
      <c r="A533" s="338"/>
      <c r="B533" s="323"/>
      <c r="C533" s="323"/>
      <c r="D533" s="339"/>
      <c r="E533" s="323"/>
      <c r="F533" s="323"/>
      <c r="G533" s="323"/>
    </row>
    <row r="534" spans="1:7">
      <c r="A534" s="338"/>
      <c r="B534" s="323"/>
      <c r="C534" s="323"/>
      <c r="D534" s="339"/>
      <c r="E534" s="323"/>
      <c r="F534" s="323"/>
      <c r="G534" s="323"/>
    </row>
    <row r="535" spans="1:7">
      <c r="A535" s="338"/>
      <c r="B535" s="323"/>
      <c r="C535" s="323"/>
      <c r="D535" s="339"/>
      <c r="E535" s="323"/>
      <c r="F535" s="323"/>
      <c r="G535" s="323"/>
    </row>
    <row r="536" spans="1:7">
      <c r="A536" s="338"/>
      <c r="B536" s="323"/>
      <c r="C536" s="323"/>
      <c r="D536" s="339"/>
      <c r="E536" s="323"/>
      <c r="F536" s="323"/>
      <c r="G536" s="323"/>
    </row>
    <row r="537" spans="1:7">
      <c r="A537" s="338"/>
      <c r="B537" s="323"/>
      <c r="C537" s="323"/>
      <c r="D537" s="339"/>
      <c r="E537" s="323"/>
      <c r="F537" s="323"/>
      <c r="G537" s="323"/>
    </row>
    <row r="538" spans="1:7">
      <c r="A538" s="338"/>
      <c r="B538" s="323"/>
      <c r="C538" s="323"/>
      <c r="D538" s="339"/>
      <c r="E538" s="323"/>
      <c r="F538" s="323"/>
      <c r="G538" s="323"/>
    </row>
    <row r="539" spans="1:7">
      <c r="A539" s="338"/>
      <c r="B539" s="323"/>
      <c r="C539" s="323"/>
      <c r="D539" s="339"/>
      <c r="E539" s="323"/>
      <c r="F539" s="323"/>
      <c r="G539" s="323"/>
    </row>
    <row r="540" spans="1:7">
      <c r="A540" s="338"/>
      <c r="B540" s="323"/>
      <c r="C540" s="323"/>
      <c r="D540" s="339"/>
      <c r="E540" s="323"/>
      <c r="F540" s="323"/>
      <c r="G540" s="323"/>
    </row>
    <row r="541" spans="1:7">
      <c r="A541" s="338"/>
      <c r="B541" s="323"/>
      <c r="C541" s="323"/>
      <c r="D541" s="339"/>
      <c r="E541" s="323"/>
      <c r="F541" s="323"/>
      <c r="G541" s="323"/>
    </row>
    <row r="542" spans="1:7">
      <c r="A542" s="338"/>
      <c r="B542" s="323"/>
      <c r="C542" s="323"/>
      <c r="D542" s="339"/>
      <c r="E542" s="323"/>
      <c r="F542" s="323"/>
      <c r="G542" s="323"/>
    </row>
    <row r="543" spans="1:7">
      <c r="A543" s="338"/>
      <c r="B543" s="323"/>
      <c r="C543" s="323"/>
      <c r="D543" s="339"/>
      <c r="E543" s="323"/>
      <c r="F543" s="323"/>
      <c r="G543" s="323"/>
    </row>
    <row r="544" spans="1:7">
      <c r="A544" s="338"/>
      <c r="B544" s="323"/>
      <c r="C544" s="323"/>
      <c r="D544" s="339"/>
      <c r="E544" s="323"/>
      <c r="F544" s="323"/>
      <c r="G544" s="323"/>
    </row>
    <row r="545" spans="1:7">
      <c r="A545" s="338"/>
      <c r="B545" s="323"/>
      <c r="C545" s="323"/>
      <c r="D545" s="339"/>
      <c r="E545" s="323"/>
      <c r="F545" s="323"/>
      <c r="G545" s="323"/>
    </row>
    <row r="546" spans="1:7">
      <c r="A546" s="338"/>
      <c r="B546" s="323"/>
      <c r="C546" s="323"/>
      <c r="D546" s="339"/>
      <c r="E546" s="323"/>
      <c r="F546" s="323"/>
      <c r="G546" s="323"/>
    </row>
    <row r="547" spans="1:7">
      <c r="A547" s="338"/>
      <c r="B547" s="323"/>
      <c r="C547" s="323"/>
      <c r="D547" s="339"/>
      <c r="E547" s="323"/>
      <c r="F547" s="323"/>
      <c r="G547" s="323"/>
    </row>
    <row r="548" spans="1:7">
      <c r="A548" s="338"/>
      <c r="B548" s="323"/>
      <c r="C548" s="323"/>
      <c r="D548" s="339"/>
      <c r="E548" s="323"/>
      <c r="F548" s="323"/>
      <c r="G548" s="323"/>
    </row>
    <row r="549" spans="1:7">
      <c r="A549" s="338"/>
      <c r="B549" s="323"/>
      <c r="C549" s="323"/>
      <c r="D549" s="339"/>
      <c r="E549" s="323"/>
      <c r="F549" s="323"/>
      <c r="G549" s="323"/>
    </row>
    <row r="550" spans="1:7">
      <c r="A550" s="338"/>
      <c r="B550" s="323"/>
      <c r="C550" s="323"/>
      <c r="D550" s="339"/>
      <c r="E550" s="323"/>
      <c r="F550" s="323"/>
      <c r="G550" s="323"/>
    </row>
    <row r="551" spans="1:7">
      <c r="A551" s="338"/>
      <c r="B551" s="323"/>
      <c r="C551" s="323"/>
      <c r="D551" s="339"/>
      <c r="E551" s="323"/>
      <c r="F551" s="323"/>
      <c r="G551" s="323"/>
    </row>
    <row r="552" spans="1:7">
      <c r="A552" s="338"/>
      <c r="B552" s="323"/>
      <c r="C552" s="323"/>
      <c r="D552" s="339"/>
      <c r="E552" s="323"/>
      <c r="F552" s="323"/>
      <c r="G552" s="323"/>
    </row>
    <row r="553" spans="1:7">
      <c r="A553" s="338"/>
      <c r="B553" s="323"/>
      <c r="C553" s="323"/>
      <c r="D553" s="339"/>
      <c r="E553" s="323"/>
      <c r="F553" s="323"/>
      <c r="G553" s="323"/>
    </row>
    <row r="554" spans="1:7">
      <c r="A554" s="338"/>
      <c r="B554" s="323"/>
      <c r="C554" s="323"/>
      <c r="D554" s="339"/>
      <c r="E554" s="323"/>
      <c r="F554" s="323"/>
      <c r="G554" s="323"/>
    </row>
    <row r="555" spans="1:7">
      <c r="A555" s="338"/>
      <c r="B555" s="323"/>
      <c r="C555" s="323"/>
      <c r="D555" s="339"/>
      <c r="E555" s="323"/>
      <c r="F555" s="323"/>
      <c r="G555" s="323"/>
    </row>
    <row r="556" spans="1:7">
      <c r="A556" s="338"/>
      <c r="B556" s="323"/>
      <c r="C556" s="323"/>
      <c r="D556" s="339"/>
      <c r="E556" s="323"/>
      <c r="F556" s="323"/>
      <c r="G556" s="323"/>
    </row>
    <row r="557" spans="1:7">
      <c r="A557" s="338"/>
      <c r="B557" s="323"/>
      <c r="C557" s="323"/>
      <c r="D557" s="339"/>
      <c r="E557" s="323"/>
      <c r="F557" s="323"/>
      <c r="G557" s="323"/>
    </row>
    <row r="558" spans="1:7">
      <c r="A558" s="338"/>
      <c r="B558" s="323"/>
      <c r="C558" s="323"/>
      <c r="D558" s="339"/>
      <c r="E558" s="323"/>
      <c r="F558" s="323"/>
      <c r="G558" s="323"/>
    </row>
    <row r="559" spans="1:7">
      <c r="A559" s="338"/>
      <c r="B559" s="323"/>
      <c r="C559" s="323"/>
      <c r="D559" s="339"/>
      <c r="E559" s="323"/>
      <c r="F559" s="323"/>
      <c r="G559" s="323"/>
    </row>
    <row r="560" spans="1:7">
      <c r="A560" s="338"/>
      <c r="B560" s="323"/>
      <c r="C560" s="323"/>
      <c r="D560" s="339"/>
      <c r="E560" s="323"/>
      <c r="F560" s="323"/>
      <c r="G560" s="323"/>
    </row>
    <row r="561" spans="1:7">
      <c r="A561" s="338"/>
      <c r="B561" s="323"/>
      <c r="C561" s="323"/>
      <c r="D561" s="339"/>
      <c r="E561" s="323"/>
      <c r="F561" s="323"/>
      <c r="G561" s="323"/>
    </row>
    <row r="562" spans="1:7">
      <c r="A562" s="338"/>
      <c r="B562" s="323"/>
      <c r="C562" s="323"/>
      <c r="D562" s="339"/>
      <c r="E562" s="323"/>
      <c r="F562" s="323"/>
      <c r="G562" s="323"/>
    </row>
    <row r="563" spans="1:7">
      <c r="A563" s="338"/>
      <c r="B563" s="323"/>
      <c r="C563" s="323"/>
      <c r="D563" s="339"/>
      <c r="E563" s="323"/>
      <c r="F563" s="323"/>
      <c r="G563" s="323"/>
    </row>
    <row r="564" spans="1:7">
      <c r="A564" s="338"/>
      <c r="B564" s="323"/>
      <c r="C564" s="323"/>
      <c r="D564" s="339"/>
      <c r="E564" s="323"/>
      <c r="F564" s="323"/>
      <c r="G564" s="323"/>
    </row>
    <row r="565" spans="1:7">
      <c r="A565" s="338"/>
      <c r="B565" s="323"/>
      <c r="C565" s="323"/>
      <c r="D565" s="339"/>
      <c r="E565" s="323"/>
      <c r="F565" s="323"/>
      <c r="G565" s="323"/>
    </row>
    <row r="566" spans="1:7">
      <c r="A566" s="338"/>
      <c r="B566" s="323"/>
      <c r="C566" s="323"/>
      <c r="D566" s="339"/>
      <c r="E566" s="323"/>
      <c r="F566" s="323"/>
      <c r="G566" s="323"/>
    </row>
    <row r="567" spans="1:7">
      <c r="A567" s="338"/>
      <c r="B567" s="323"/>
      <c r="C567" s="323"/>
      <c r="D567" s="339"/>
      <c r="E567" s="323"/>
      <c r="F567" s="323"/>
      <c r="G567" s="323"/>
    </row>
    <row r="568" spans="1:7">
      <c r="A568" s="338"/>
      <c r="B568" s="323"/>
      <c r="C568" s="323"/>
      <c r="D568" s="339"/>
      <c r="E568" s="323"/>
      <c r="F568" s="323"/>
      <c r="G568" s="323"/>
    </row>
    <row r="569" spans="1:7">
      <c r="A569" s="338"/>
      <c r="B569" s="323"/>
      <c r="C569" s="323"/>
      <c r="D569" s="339"/>
      <c r="E569" s="323"/>
      <c r="F569" s="323"/>
      <c r="G569" s="323"/>
    </row>
    <row r="570" spans="1:7">
      <c r="A570" s="338"/>
      <c r="B570" s="323"/>
      <c r="C570" s="323"/>
      <c r="D570" s="339"/>
      <c r="E570" s="323"/>
      <c r="F570" s="323"/>
      <c r="G570" s="323"/>
    </row>
    <row r="571" spans="1:7">
      <c r="A571" s="338"/>
      <c r="B571" s="323"/>
      <c r="C571" s="323"/>
      <c r="D571" s="339"/>
      <c r="E571" s="323"/>
      <c r="F571" s="323"/>
      <c r="G571" s="323"/>
    </row>
    <row r="572" spans="1:7">
      <c r="A572" s="338"/>
      <c r="B572" s="323"/>
      <c r="C572" s="323"/>
      <c r="D572" s="339"/>
      <c r="E572" s="323"/>
      <c r="F572" s="323"/>
      <c r="G572" s="323"/>
    </row>
    <row r="573" spans="1:7">
      <c r="A573" s="338"/>
      <c r="B573" s="323"/>
      <c r="C573" s="323"/>
      <c r="D573" s="339"/>
      <c r="E573" s="323"/>
      <c r="F573" s="323"/>
      <c r="G573" s="323"/>
    </row>
    <row r="574" spans="1:7">
      <c r="A574" s="338"/>
      <c r="B574" s="323"/>
      <c r="C574" s="323"/>
      <c r="D574" s="339"/>
      <c r="E574" s="323"/>
      <c r="F574" s="323"/>
      <c r="G574" s="323"/>
    </row>
    <row r="575" spans="1:7">
      <c r="A575" s="338"/>
      <c r="B575" s="323"/>
      <c r="C575" s="323"/>
      <c r="D575" s="339"/>
      <c r="E575" s="323"/>
      <c r="F575" s="323"/>
      <c r="G575" s="323"/>
    </row>
    <row r="576" spans="1:7">
      <c r="A576" s="338"/>
      <c r="B576" s="323"/>
      <c r="C576" s="323"/>
      <c r="D576" s="339"/>
      <c r="E576" s="323"/>
      <c r="F576" s="323"/>
      <c r="G576" s="323"/>
    </row>
    <row r="577" spans="1:7">
      <c r="A577" s="338"/>
      <c r="B577" s="323"/>
      <c r="C577" s="323"/>
      <c r="D577" s="339"/>
      <c r="E577" s="323"/>
      <c r="F577" s="323"/>
      <c r="G577" s="323"/>
    </row>
    <row r="578" spans="1:7">
      <c r="A578" s="338"/>
      <c r="B578" s="323"/>
      <c r="C578" s="323"/>
      <c r="D578" s="339"/>
      <c r="E578" s="323"/>
      <c r="F578" s="323"/>
      <c r="G578" s="323"/>
    </row>
    <row r="579" spans="1:7">
      <c r="A579" s="338"/>
      <c r="B579" s="323"/>
      <c r="C579" s="323"/>
      <c r="D579" s="339"/>
      <c r="E579" s="323"/>
      <c r="F579" s="323"/>
      <c r="G579" s="323"/>
    </row>
    <row r="580" spans="1:7">
      <c r="A580" s="338"/>
      <c r="B580" s="323"/>
      <c r="C580" s="323"/>
      <c r="D580" s="339"/>
      <c r="E580" s="323"/>
      <c r="F580" s="323"/>
      <c r="G580" s="323"/>
    </row>
    <row r="581" spans="1:7">
      <c r="A581" s="338"/>
      <c r="B581" s="323"/>
      <c r="C581" s="323"/>
      <c r="D581" s="339"/>
      <c r="E581" s="323"/>
      <c r="F581" s="323"/>
      <c r="G581" s="323"/>
    </row>
    <row r="582" spans="1:7">
      <c r="A582" s="338"/>
      <c r="B582" s="323"/>
      <c r="C582" s="323"/>
      <c r="D582" s="339"/>
      <c r="E582" s="323"/>
      <c r="F582" s="323"/>
      <c r="G582" s="323"/>
    </row>
    <row r="583" spans="1:7">
      <c r="A583" s="338"/>
      <c r="B583" s="323"/>
      <c r="C583" s="323"/>
      <c r="D583" s="339"/>
      <c r="E583" s="323"/>
      <c r="F583" s="323"/>
      <c r="G583" s="323"/>
    </row>
    <row r="584" spans="1:7">
      <c r="A584" s="338"/>
      <c r="B584" s="323"/>
      <c r="C584" s="323"/>
      <c r="D584" s="339"/>
      <c r="E584" s="323"/>
      <c r="F584" s="323"/>
      <c r="G584" s="323"/>
    </row>
    <row r="585" spans="1:7">
      <c r="A585" s="338"/>
      <c r="B585" s="323"/>
      <c r="C585" s="323"/>
      <c r="D585" s="339"/>
      <c r="E585" s="323"/>
      <c r="F585" s="323"/>
      <c r="G585" s="323"/>
    </row>
    <row r="586" spans="1:7">
      <c r="A586" s="338"/>
      <c r="B586" s="323"/>
      <c r="C586" s="323"/>
      <c r="D586" s="339"/>
      <c r="E586" s="323"/>
      <c r="F586" s="323"/>
      <c r="G586" s="323"/>
    </row>
    <row r="587" spans="1:7">
      <c r="A587" s="338"/>
      <c r="B587" s="323"/>
      <c r="C587" s="323"/>
      <c r="D587" s="339"/>
      <c r="E587" s="323"/>
      <c r="F587" s="323"/>
      <c r="G587" s="323"/>
    </row>
    <row r="588" spans="1:7">
      <c r="A588" s="338"/>
      <c r="B588" s="323"/>
      <c r="C588" s="323"/>
      <c r="D588" s="339"/>
      <c r="E588" s="323"/>
      <c r="F588" s="323"/>
      <c r="G588" s="323"/>
    </row>
    <row r="589" spans="1:7">
      <c r="A589" s="338"/>
      <c r="B589" s="323"/>
      <c r="C589" s="323"/>
      <c r="D589" s="339"/>
      <c r="E589" s="323"/>
      <c r="F589" s="323"/>
      <c r="G589" s="323"/>
    </row>
    <row r="590" spans="1:7">
      <c r="A590" s="338"/>
      <c r="B590" s="323"/>
      <c r="C590" s="323"/>
      <c r="D590" s="339"/>
      <c r="E590" s="323"/>
      <c r="F590" s="323"/>
      <c r="G590" s="323"/>
    </row>
    <row r="591" spans="1:7">
      <c r="A591" s="338"/>
      <c r="B591" s="323"/>
      <c r="C591" s="323"/>
      <c r="D591" s="339"/>
      <c r="E591" s="323"/>
      <c r="F591" s="323"/>
      <c r="G591" s="323"/>
    </row>
    <row r="592" spans="1:7">
      <c r="A592" s="338"/>
      <c r="B592" s="323"/>
      <c r="C592" s="323"/>
      <c r="D592" s="339"/>
      <c r="E592" s="323"/>
      <c r="F592" s="323"/>
      <c r="G592" s="323"/>
    </row>
    <row r="593" spans="1:7">
      <c r="A593" s="338"/>
      <c r="B593" s="323"/>
      <c r="C593" s="323"/>
      <c r="D593" s="339"/>
      <c r="E593" s="323"/>
      <c r="F593" s="323"/>
      <c r="G593" s="323"/>
    </row>
    <row r="594" spans="1:7">
      <c r="A594" s="338"/>
      <c r="B594" s="323"/>
      <c r="C594" s="323"/>
      <c r="D594" s="339"/>
      <c r="E594" s="323"/>
      <c r="F594" s="323"/>
      <c r="G594" s="323"/>
    </row>
    <row r="595" spans="1:7">
      <c r="A595" s="338"/>
      <c r="B595" s="323"/>
      <c r="C595" s="323"/>
      <c r="D595" s="339"/>
      <c r="E595" s="323"/>
      <c r="F595" s="323"/>
      <c r="G595" s="323"/>
    </row>
    <row r="596" spans="1:7">
      <c r="A596" s="338"/>
      <c r="B596" s="323"/>
      <c r="C596" s="323"/>
      <c r="D596" s="339"/>
      <c r="E596" s="323"/>
      <c r="F596" s="323"/>
      <c r="G596" s="323"/>
    </row>
    <row r="597" spans="1:7">
      <c r="A597" s="338"/>
      <c r="B597" s="323"/>
      <c r="C597" s="323"/>
      <c r="D597" s="339"/>
      <c r="E597" s="323"/>
      <c r="F597" s="323"/>
      <c r="G597" s="323"/>
    </row>
    <row r="598" spans="1:7">
      <c r="A598" s="338"/>
      <c r="B598" s="323"/>
      <c r="C598" s="323"/>
      <c r="D598" s="339"/>
      <c r="E598" s="323"/>
      <c r="F598" s="323"/>
      <c r="G598" s="323"/>
    </row>
    <row r="599" spans="1:7">
      <c r="A599" s="338"/>
      <c r="B599" s="323"/>
      <c r="C599" s="323"/>
      <c r="D599" s="339"/>
      <c r="E599" s="323"/>
      <c r="F599" s="323"/>
      <c r="G599" s="323"/>
    </row>
    <row r="600" spans="1:7">
      <c r="A600" s="338"/>
      <c r="B600" s="323"/>
      <c r="C600" s="323"/>
      <c r="D600" s="339"/>
      <c r="E600" s="323"/>
      <c r="F600" s="323"/>
      <c r="G600" s="323"/>
    </row>
    <row r="601" spans="1:7">
      <c r="A601" s="338"/>
      <c r="B601" s="323"/>
      <c r="C601" s="323"/>
      <c r="D601" s="339"/>
      <c r="E601" s="323"/>
      <c r="F601" s="323"/>
      <c r="G601" s="323"/>
    </row>
    <row r="602" spans="1:7">
      <c r="A602" s="338"/>
      <c r="B602" s="323"/>
      <c r="C602" s="323"/>
      <c r="D602" s="339"/>
      <c r="E602" s="323"/>
      <c r="F602" s="323"/>
      <c r="G602" s="323"/>
    </row>
    <row r="603" spans="1:7">
      <c r="A603" s="338"/>
      <c r="B603" s="323"/>
      <c r="C603" s="323"/>
      <c r="D603" s="339"/>
      <c r="E603" s="323"/>
      <c r="F603" s="323"/>
      <c r="G603" s="323"/>
    </row>
    <row r="604" spans="1:7">
      <c r="A604" s="338"/>
      <c r="B604" s="323"/>
      <c r="C604" s="323"/>
      <c r="D604" s="339"/>
      <c r="E604" s="323"/>
      <c r="F604" s="323"/>
      <c r="G604" s="323"/>
    </row>
    <row r="605" spans="1:7">
      <c r="A605" s="338"/>
      <c r="B605" s="323"/>
      <c r="C605" s="323"/>
      <c r="D605" s="339"/>
      <c r="E605" s="323"/>
      <c r="F605" s="323"/>
      <c r="G605" s="323"/>
    </row>
    <row r="606" spans="1:7">
      <c r="A606" s="338"/>
      <c r="B606" s="323"/>
      <c r="C606" s="323"/>
      <c r="D606" s="339"/>
      <c r="E606" s="323"/>
      <c r="F606" s="323"/>
      <c r="G606" s="323"/>
    </row>
    <row r="607" spans="1:7">
      <c r="A607" s="338"/>
      <c r="B607" s="323"/>
      <c r="C607" s="323"/>
      <c r="D607" s="339"/>
      <c r="E607" s="323"/>
      <c r="F607" s="323"/>
      <c r="G607" s="323"/>
    </row>
    <row r="608" spans="1:7">
      <c r="A608" s="338"/>
      <c r="B608" s="323"/>
      <c r="C608" s="323"/>
      <c r="D608" s="339"/>
      <c r="E608" s="323"/>
      <c r="F608" s="323"/>
      <c r="G608" s="323"/>
    </row>
    <row r="609" spans="1:7">
      <c r="A609" s="338"/>
      <c r="B609" s="323"/>
      <c r="C609" s="323"/>
      <c r="D609" s="339"/>
      <c r="E609" s="323"/>
      <c r="F609" s="323"/>
      <c r="G609" s="323"/>
    </row>
    <row r="610" spans="1:7">
      <c r="A610" s="338"/>
      <c r="B610" s="323"/>
      <c r="C610" s="323"/>
      <c r="D610" s="339"/>
      <c r="E610" s="323"/>
      <c r="F610" s="323"/>
      <c r="G610" s="323"/>
    </row>
    <row r="611" spans="1:7">
      <c r="A611" s="338"/>
      <c r="B611" s="323"/>
      <c r="C611" s="323"/>
      <c r="D611" s="339"/>
      <c r="E611" s="323"/>
      <c r="F611" s="323"/>
      <c r="G611" s="323"/>
    </row>
    <row r="612" spans="1:7">
      <c r="A612" s="338"/>
      <c r="B612" s="323"/>
      <c r="C612" s="323"/>
      <c r="D612" s="339"/>
      <c r="E612" s="323"/>
      <c r="F612" s="323"/>
      <c r="G612" s="323"/>
    </row>
    <row r="613" spans="1:7">
      <c r="A613" s="338"/>
      <c r="B613" s="323"/>
      <c r="C613" s="323"/>
      <c r="D613" s="339"/>
      <c r="E613" s="323"/>
      <c r="F613" s="323"/>
      <c r="G613" s="323"/>
    </row>
    <row r="614" spans="1:7">
      <c r="A614" s="338"/>
      <c r="B614" s="323"/>
      <c r="C614" s="323"/>
      <c r="D614" s="339"/>
      <c r="E614" s="323"/>
      <c r="F614" s="323"/>
      <c r="G614" s="323"/>
    </row>
    <row r="615" spans="1:7">
      <c r="A615" s="338"/>
      <c r="B615" s="323"/>
      <c r="C615" s="323"/>
      <c r="D615" s="339"/>
      <c r="E615" s="323"/>
      <c r="F615" s="323"/>
      <c r="G615" s="323"/>
    </row>
    <row r="616" spans="1:7">
      <c r="A616" s="338"/>
      <c r="B616" s="323"/>
      <c r="C616" s="323"/>
      <c r="D616" s="339"/>
      <c r="E616" s="323"/>
      <c r="F616" s="323"/>
      <c r="G616" s="323"/>
    </row>
    <row r="617" spans="1:7">
      <c r="A617" s="338"/>
      <c r="B617" s="323"/>
      <c r="C617" s="323"/>
      <c r="D617" s="339"/>
      <c r="E617" s="323"/>
      <c r="F617" s="323"/>
      <c r="G617" s="323"/>
    </row>
    <row r="618" spans="1:7">
      <c r="A618" s="338"/>
      <c r="B618" s="323"/>
      <c r="C618" s="323"/>
      <c r="D618" s="339"/>
      <c r="E618" s="323"/>
      <c r="F618" s="323"/>
      <c r="G618" s="323"/>
    </row>
    <row r="619" spans="1:7">
      <c r="A619" s="338"/>
      <c r="B619" s="323"/>
      <c r="C619" s="323"/>
      <c r="D619" s="339"/>
      <c r="E619" s="323"/>
      <c r="F619" s="323"/>
      <c r="G619" s="323"/>
    </row>
    <row r="620" spans="1:7">
      <c r="A620" s="338"/>
      <c r="B620" s="323"/>
      <c r="C620" s="323"/>
      <c r="D620" s="339"/>
      <c r="E620" s="323"/>
      <c r="F620" s="323"/>
      <c r="G620" s="323"/>
    </row>
    <row r="621" spans="1:7">
      <c r="A621" s="338"/>
      <c r="B621" s="323"/>
      <c r="C621" s="323"/>
      <c r="D621" s="339"/>
      <c r="E621" s="323"/>
      <c r="F621" s="323"/>
      <c r="G621" s="323"/>
    </row>
    <row r="622" spans="1:7">
      <c r="A622" s="338"/>
      <c r="B622" s="323"/>
      <c r="C622" s="323"/>
      <c r="D622" s="339"/>
      <c r="E622" s="323"/>
      <c r="F622" s="323"/>
      <c r="G622" s="323"/>
    </row>
    <row r="623" spans="1:7">
      <c r="A623" s="338"/>
      <c r="B623" s="323"/>
      <c r="C623" s="323"/>
      <c r="D623" s="339"/>
      <c r="E623" s="323"/>
      <c r="F623" s="323"/>
      <c r="G623" s="323"/>
    </row>
    <row r="624" spans="1:7">
      <c r="A624" s="338"/>
      <c r="B624" s="323"/>
      <c r="C624" s="323"/>
      <c r="D624" s="339"/>
      <c r="E624" s="323"/>
      <c r="F624" s="323"/>
      <c r="G624" s="323"/>
    </row>
    <row r="625" spans="1:7">
      <c r="A625" s="338"/>
      <c r="B625" s="323"/>
      <c r="C625" s="323"/>
      <c r="D625" s="339"/>
      <c r="E625" s="323"/>
      <c r="F625" s="323"/>
      <c r="G625" s="323"/>
    </row>
    <row r="626" spans="1:7">
      <c r="A626" s="338"/>
      <c r="B626" s="323"/>
      <c r="C626" s="323"/>
      <c r="D626" s="339"/>
      <c r="E626" s="323"/>
      <c r="F626" s="323"/>
      <c r="G626" s="323"/>
    </row>
    <row r="627" spans="1:7">
      <c r="A627" s="338"/>
      <c r="B627" s="323"/>
      <c r="C627" s="323"/>
      <c r="D627" s="339"/>
      <c r="E627" s="323"/>
      <c r="F627" s="323"/>
      <c r="G627" s="323"/>
    </row>
    <row r="628" spans="1:7">
      <c r="A628" s="338"/>
      <c r="B628" s="323"/>
      <c r="C628" s="323"/>
      <c r="D628" s="339"/>
      <c r="E628" s="323"/>
      <c r="F628" s="323"/>
      <c r="G628" s="323"/>
    </row>
    <row r="629" spans="1:7">
      <c r="A629" s="338"/>
      <c r="B629" s="323"/>
      <c r="C629" s="323"/>
      <c r="D629" s="339"/>
      <c r="E629" s="323"/>
      <c r="F629" s="323"/>
      <c r="G629" s="323"/>
    </row>
    <row r="630" spans="1:7">
      <c r="A630" s="338"/>
      <c r="B630" s="323"/>
      <c r="C630" s="323"/>
      <c r="D630" s="339"/>
      <c r="E630" s="323"/>
      <c r="F630" s="323"/>
      <c r="G630" s="323"/>
    </row>
    <row r="631" spans="1:7">
      <c r="A631" s="338"/>
      <c r="B631" s="323"/>
      <c r="C631" s="323"/>
      <c r="D631" s="339"/>
      <c r="E631" s="323"/>
      <c r="F631" s="323"/>
      <c r="G631" s="323"/>
    </row>
    <row r="632" spans="1:7">
      <c r="A632" s="338"/>
      <c r="B632" s="323"/>
      <c r="C632" s="323"/>
      <c r="D632" s="339"/>
      <c r="E632" s="323"/>
      <c r="F632" s="323"/>
      <c r="G632" s="323"/>
    </row>
    <row r="633" spans="1:7">
      <c r="A633" s="338"/>
      <c r="B633" s="323"/>
      <c r="C633" s="323"/>
      <c r="D633" s="339"/>
      <c r="E633" s="323"/>
      <c r="F633" s="323"/>
      <c r="G633" s="323"/>
    </row>
    <row r="634" spans="1:7">
      <c r="A634" s="338"/>
      <c r="B634" s="323"/>
      <c r="C634" s="323"/>
      <c r="D634" s="339"/>
      <c r="E634" s="323"/>
      <c r="F634" s="323"/>
      <c r="G634" s="323"/>
    </row>
    <row r="635" spans="1:7">
      <c r="A635" s="338"/>
      <c r="B635" s="323"/>
      <c r="C635" s="323"/>
      <c r="D635" s="339"/>
      <c r="E635" s="323"/>
      <c r="F635" s="323"/>
      <c r="G635" s="323"/>
    </row>
    <row r="636" spans="1:7">
      <c r="A636" s="338"/>
      <c r="B636" s="323"/>
      <c r="C636" s="323"/>
      <c r="D636" s="339"/>
      <c r="E636" s="323"/>
      <c r="F636" s="323"/>
      <c r="G636" s="323"/>
    </row>
    <row r="637" spans="1:7">
      <c r="A637" s="338"/>
      <c r="B637" s="323"/>
      <c r="C637" s="323"/>
      <c r="D637" s="339"/>
      <c r="E637" s="323"/>
      <c r="F637" s="323"/>
      <c r="G637" s="323"/>
    </row>
    <row r="638" spans="1:7">
      <c r="A638" s="338"/>
      <c r="B638" s="323"/>
      <c r="C638" s="323"/>
      <c r="D638" s="339"/>
      <c r="E638" s="323"/>
      <c r="F638" s="323"/>
      <c r="G638" s="323"/>
    </row>
    <row r="639" spans="1:7">
      <c r="A639" s="338"/>
      <c r="B639" s="323"/>
      <c r="C639" s="323"/>
      <c r="D639" s="339"/>
      <c r="E639" s="323"/>
      <c r="F639" s="323"/>
      <c r="G639" s="323"/>
    </row>
    <row r="640" spans="1:7">
      <c r="A640" s="338"/>
      <c r="B640" s="323"/>
      <c r="C640" s="323"/>
      <c r="D640" s="339"/>
      <c r="E640" s="323"/>
      <c r="F640" s="323"/>
      <c r="G640" s="323"/>
    </row>
    <row r="641" spans="1:7">
      <c r="A641" s="338"/>
      <c r="B641" s="323"/>
      <c r="C641" s="323"/>
      <c r="D641" s="339"/>
      <c r="E641" s="323"/>
      <c r="F641" s="323"/>
      <c r="G641" s="323"/>
    </row>
    <row r="642" spans="1:7">
      <c r="A642" s="338"/>
      <c r="B642" s="323"/>
      <c r="C642" s="323"/>
      <c r="D642" s="339"/>
      <c r="E642" s="323"/>
      <c r="F642" s="323"/>
      <c r="G642" s="323"/>
    </row>
    <row r="643" spans="1:7">
      <c r="A643" s="338"/>
      <c r="B643" s="323"/>
      <c r="C643" s="323"/>
      <c r="D643" s="339"/>
      <c r="E643" s="323"/>
      <c r="F643" s="323"/>
      <c r="G643" s="323"/>
    </row>
    <row r="644" spans="1:7">
      <c r="A644" s="338"/>
      <c r="B644" s="323"/>
      <c r="C644" s="323"/>
      <c r="D644" s="339"/>
      <c r="E644" s="323"/>
      <c r="F644" s="323"/>
      <c r="G644" s="323"/>
    </row>
    <row r="645" spans="1:7">
      <c r="A645" s="338"/>
      <c r="B645" s="323"/>
      <c r="C645" s="323"/>
      <c r="D645" s="339"/>
      <c r="E645" s="323"/>
      <c r="F645" s="323"/>
      <c r="G645" s="323"/>
    </row>
    <row r="646" spans="1:7">
      <c r="A646" s="338"/>
      <c r="B646" s="323"/>
      <c r="C646" s="323"/>
      <c r="D646" s="339"/>
      <c r="E646" s="323"/>
      <c r="F646" s="323"/>
      <c r="G646" s="323"/>
    </row>
    <row r="647" spans="1:7">
      <c r="A647" s="338"/>
      <c r="B647" s="323"/>
      <c r="C647" s="323"/>
      <c r="D647" s="339"/>
      <c r="E647" s="323"/>
      <c r="F647" s="323"/>
      <c r="G647" s="323"/>
    </row>
    <row r="648" spans="1:7">
      <c r="A648" s="338"/>
      <c r="B648" s="323"/>
      <c r="C648" s="323"/>
      <c r="D648" s="339"/>
      <c r="E648" s="323"/>
      <c r="F648" s="323"/>
      <c r="G648" s="323"/>
    </row>
    <row r="649" spans="1:7">
      <c r="A649" s="338"/>
      <c r="B649" s="323"/>
      <c r="C649" s="323"/>
      <c r="D649" s="339"/>
      <c r="E649" s="323"/>
      <c r="F649" s="323"/>
      <c r="G649" s="323"/>
    </row>
    <row r="650" spans="1:7">
      <c r="A650" s="338"/>
      <c r="B650" s="323"/>
      <c r="C650" s="323"/>
      <c r="D650" s="339"/>
      <c r="E650" s="323"/>
      <c r="F650" s="323"/>
      <c r="G650" s="323"/>
    </row>
    <row r="651" spans="1:7">
      <c r="A651" s="338"/>
      <c r="B651" s="323"/>
      <c r="C651" s="323"/>
      <c r="D651" s="339"/>
      <c r="E651" s="323"/>
      <c r="F651" s="323"/>
      <c r="G651" s="323"/>
    </row>
    <row r="652" spans="1:7">
      <c r="A652" s="338"/>
      <c r="B652" s="323"/>
      <c r="C652" s="323"/>
      <c r="D652" s="339"/>
      <c r="E652" s="323"/>
      <c r="F652" s="323"/>
      <c r="G652" s="323"/>
    </row>
    <row r="653" spans="1:7">
      <c r="A653" s="338"/>
      <c r="B653" s="323"/>
      <c r="C653" s="323"/>
      <c r="D653" s="339"/>
      <c r="E653" s="323"/>
      <c r="F653" s="323"/>
      <c r="G653" s="323"/>
    </row>
    <row r="654" spans="1:7">
      <c r="A654" s="338"/>
      <c r="B654" s="323"/>
      <c r="C654" s="323"/>
      <c r="D654" s="339"/>
      <c r="E654" s="323"/>
      <c r="F654" s="323"/>
      <c r="G654" s="323"/>
    </row>
    <row r="655" spans="1:7">
      <c r="A655" s="338"/>
      <c r="B655" s="323"/>
      <c r="C655" s="323"/>
      <c r="D655" s="339"/>
      <c r="E655" s="323"/>
      <c r="F655" s="323"/>
      <c r="G655" s="323"/>
    </row>
    <row r="656" spans="1:7">
      <c r="A656" s="338"/>
      <c r="B656" s="323"/>
      <c r="C656" s="323"/>
      <c r="D656" s="339"/>
      <c r="E656" s="323"/>
      <c r="F656" s="323"/>
      <c r="G656" s="323"/>
    </row>
    <row r="657" spans="1:7">
      <c r="A657" s="338"/>
      <c r="B657" s="323"/>
      <c r="C657" s="323"/>
      <c r="D657" s="339"/>
      <c r="E657" s="323"/>
      <c r="F657" s="323"/>
      <c r="G657" s="323"/>
    </row>
    <row r="658" spans="1:7">
      <c r="A658" s="338"/>
      <c r="B658" s="323"/>
      <c r="C658" s="323"/>
      <c r="D658" s="339"/>
      <c r="E658" s="323"/>
      <c r="F658" s="323"/>
      <c r="G658" s="323"/>
    </row>
    <row r="659" spans="1:7">
      <c r="A659" s="338"/>
      <c r="B659" s="323"/>
      <c r="C659" s="323"/>
      <c r="D659" s="339"/>
      <c r="E659" s="323"/>
      <c r="F659" s="323"/>
      <c r="G659" s="323"/>
    </row>
    <row r="660" spans="1:7">
      <c r="A660" s="338"/>
      <c r="B660" s="323"/>
      <c r="C660" s="323"/>
      <c r="D660" s="339"/>
      <c r="E660" s="323"/>
      <c r="F660" s="323"/>
      <c r="G660" s="323"/>
    </row>
    <row r="661" spans="1:7">
      <c r="A661" s="338"/>
      <c r="B661" s="323"/>
      <c r="C661" s="323"/>
      <c r="D661" s="339"/>
      <c r="E661" s="323"/>
      <c r="F661" s="323"/>
      <c r="G661" s="323"/>
    </row>
    <row r="662" spans="1:7">
      <c r="A662" s="338"/>
      <c r="B662" s="323"/>
      <c r="C662" s="323"/>
      <c r="D662" s="339"/>
      <c r="E662" s="323"/>
      <c r="F662" s="323"/>
      <c r="G662" s="323"/>
    </row>
    <row r="663" spans="1:7">
      <c r="A663" s="338"/>
      <c r="B663" s="323"/>
      <c r="C663" s="323"/>
      <c r="D663" s="339"/>
      <c r="E663" s="323"/>
      <c r="F663" s="323"/>
      <c r="G663" s="323"/>
    </row>
    <row r="664" spans="1:7">
      <c r="A664" s="338"/>
      <c r="B664" s="323"/>
      <c r="C664" s="323"/>
      <c r="D664" s="339"/>
      <c r="E664" s="323"/>
      <c r="F664" s="323"/>
      <c r="G664" s="323"/>
    </row>
    <row r="665" spans="1:7">
      <c r="A665" s="338"/>
      <c r="B665" s="323"/>
      <c r="C665" s="323"/>
      <c r="D665" s="339"/>
      <c r="E665" s="323"/>
      <c r="F665" s="323"/>
      <c r="G665" s="323"/>
    </row>
    <row r="666" spans="1:7">
      <c r="A666" s="338"/>
      <c r="B666" s="323"/>
      <c r="C666" s="323"/>
      <c r="D666" s="339"/>
      <c r="E666" s="323"/>
      <c r="F666" s="323"/>
      <c r="G666" s="323"/>
    </row>
    <row r="667" spans="1:7">
      <c r="A667" s="338"/>
      <c r="B667" s="323"/>
      <c r="C667" s="323"/>
      <c r="D667" s="339"/>
      <c r="E667" s="323"/>
      <c r="F667" s="323"/>
      <c r="G667" s="323"/>
    </row>
    <row r="668" spans="1:7">
      <c r="A668" s="338"/>
      <c r="B668" s="323"/>
      <c r="C668" s="323"/>
      <c r="D668" s="339"/>
      <c r="E668" s="323"/>
      <c r="F668" s="323"/>
      <c r="G668" s="323"/>
    </row>
    <row r="669" spans="1:7">
      <c r="A669" s="338"/>
      <c r="B669" s="323"/>
      <c r="C669" s="323"/>
      <c r="D669" s="339"/>
      <c r="E669" s="323"/>
      <c r="F669" s="323"/>
      <c r="G669" s="323"/>
    </row>
    <row r="670" spans="1:7">
      <c r="A670" s="338"/>
      <c r="B670" s="323"/>
      <c r="C670" s="323"/>
      <c r="D670" s="339"/>
      <c r="E670" s="323"/>
      <c r="F670" s="323"/>
      <c r="G670" s="323"/>
    </row>
    <row r="671" spans="1:7">
      <c r="A671" s="338"/>
      <c r="B671" s="323"/>
      <c r="C671" s="323"/>
      <c r="D671" s="339"/>
      <c r="E671" s="323"/>
      <c r="F671" s="323"/>
      <c r="G671" s="323"/>
    </row>
    <row r="672" spans="1:7">
      <c r="A672" s="338"/>
      <c r="B672" s="323"/>
      <c r="C672" s="323"/>
      <c r="D672" s="339"/>
      <c r="E672" s="323"/>
      <c r="F672" s="323"/>
      <c r="G672" s="323"/>
    </row>
    <row r="673" spans="1:7">
      <c r="A673" s="338"/>
      <c r="B673" s="323"/>
      <c r="C673" s="323"/>
      <c r="D673" s="339"/>
      <c r="E673" s="323"/>
      <c r="F673" s="323"/>
      <c r="G673" s="323"/>
    </row>
    <row r="674" spans="1:7">
      <c r="A674" s="338"/>
      <c r="B674" s="323"/>
      <c r="C674" s="323"/>
      <c r="D674" s="339"/>
      <c r="E674" s="323"/>
      <c r="F674" s="323"/>
      <c r="G674" s="323"/>
    </row>
    <row r="675" spans="1:7">
      <c r="A675" s="338"/>
      <c r="B675" s="323"/>
      <c r="C675" s="323"/>
      <c r="D675" s="339"/>
      <c r="E675" s="323"/>
      <c r="F675" s="323"/>
      <c r="G675" s="323"/>
    </row>
    <row r="676" spans="1:7">
      <c r="A676" s="338"/>
      <c r="B676" s="323"/>
      <c r="C676" s="323"/>
      <c r="D676" s="339"/>
      <c r="E676" s="323"/>
      <c r="F676" s="323"/>
      <c r="G676" s="323"/>
    </row>
    <row r="677" spans="1:7">
      <c r="A677" s="338"/>
      <c r="B677" s="323"/>
      <c r="C677" s="323"/>
      <c r="D677" s="339"/>
      <c r="E677" s="323"/>
      <c r="F677" s="323"/>
      <c r="G677" s="323"/>
    </row>
    <row r="678" spans="1:7">
      <c r="A678" s="338"/>
      <c r="B678" s="323"/>
      <c r="C678" s="323"/>
      <c r="D678" s="339"/>
      <c r="E678" s="323"/>
      <c r="F678" s="323"/>
      <c r="G678" s="323"/>
    </row>
    <row r="679" spans="1:7">
      <c r="A679" s="338"/>
      <c r="B679" s="323"/>
      <c r="C679" s="323"/>
      <c r="D679" s="339"/>
      <c r="E679" s="323"/>
      <c r="F679" s="323"/>
      <c r="G679" s="323"/>
    </row>
    <row r="680" spans="1:7">
      <c r="A680" s="338"/>
      <c r="B680" s="323"/>
      <c r="C680" s="323"/>
      <c r="D680" s="339"/>
      <c r="E680" s="323"/>
      <c r="F680" s="323"/>
      <c r="G680" s="323"/>
    </row>
    <row r="681" spans="1:7">
      <c r="A681" s="338"/>
      <c r="B681" s="323"/>
      <c r="C681" s="323"/>
      <c r="D681" s="339"/>
      <c r="E681" s="323"/>
      <c r="F681" s="323"/>
      <c r="G681" s="323"/>
    </row>
    <row r="682" spans="1:7">
      <c r="A682" s="338"/>
      <c r="B682" s="323"/>
      <c r="C682" s="323"/>
      <c r="D682" s="339"/>
      <c r="E682" s="323"/>
      <c r="F682" s="323"/>
      <c r="G682" s="323"/>
    </row>
    <row r="683" spans="1:7">
      <c r="A683" s="338"/>
      <c r="B683" s="323"/>
      <c r="C683" s="323"/>
      <c r="D683" s="339"/>
      <c r="E683" s="323"/>
      <c r="F683" s="323"/>
      <c r="G683" s="323"/>
    </row>
    <row r="684" spans="1:7">
      <c r="A684" s="338"/>
      <c r="B684" s="323"/>
      <c r="C684" s="323"/>
      <c r="D684" s="339"/>
      <c r="E684" s="323"/>
      <c r="F684" s="323"/>
      <c r="G684" s="323"/>
    </row>
    <row r="685" spans="1:7">
      <c r="A685" s="338"/>
      <c r="B685" s="323"/>
      <c r="C685" s="323"/>
      <c r="D685" s="339"/>
      <c r="E685" s="323"/>
      <c r="F685" s="323"/>
      <c r="G685" s="323"/>
    </row>
    <row r="686" spans="1:7">
      <c r="A686" s="338"/>
      <c r="B686" s="323"/>
      <c r="C686" s="323"/>
      <c r="D686" s="339"/>
      <c r="E686" s="323"/>
      <c r="F686" s="323"/>
      <c r="G686" s="323"/>
    </row>
    <row r="687" spans="1:7">
      <c r="A687" s="338"/>
      <c r="B687" s="323"/>
      <c r="C687" s="323"/>
      <c r="D687" s="339"/>
      <c r="E687" s="323"/>
      <c r="F687" s="323"/>
      <c r="G687" s="323"/>
    </row>
    <row r="688" spans="1:7">
      <c r="A688" s="338"/>
      <c r="B688" s="323"/>
      <c r="C688" s="323"/>
      <c r="D688" s="339"/>
      <c r="E688" s="323"/>
      <c r="F688" s="323"/>
      <c r="G688" s="323"/>
    </row>
    <row r="689" spans="1:7">
      <c r="A689" s="338"/>
      <c r="B689" s="323"/>
      <c r="C689" s="323"/>
      <c r="D689" s="339"/>
      <c r="E689" s="323"/>
      <c r="F689" s="323"/>
      <c r="G689" s="323"/>
    </row>
    <row r="690" spans="1:7">
      <c r="A690" s="338"/>
      <c r="B690" s="323"/>
      <c r="C690" s="323"/>
      <c r="D690" s="339"/>
      <c r="E690" s="323"/>
      <c r="F690" s="323"/>
      <c r="G690" s="323"/>
    </row>
    <row r="691" spans="1:7">
      <c r="A691" s="338"/>
      <c r="B691" s="323"/>
      <c r="C691" s="323"/>
      <c r="D691" s="339"/>
      <c r="E691" s="323"/>
      <c r="F691" s="323"/>
      <c r="G691" s="323"/>
    </row>
    <row r="692" spans="1:7">
      <c r="A692" s="338"/>
      <c r="B692" s="323"/>
      <c r="C692" s="323"/>
      <c r="D692" s="339"/>
      <c r="E692" s="323"/>
      <c r="F692" s="323"/>
      <c r="G692" s="323"/>
    </row>
    <row r="693" spans="1:7">
      <c r="A693" s="338"/>
      <c r="B693" s="323"/>
      <c r="C693" s="323"/>
      <c r="D693" s="339"/>
      <c r="E693" s="323"/>
      <c r="F693" s="323"/>
      <c r="G693" s="323"/>
    </row>
    <row r="694" spans="1:7">
      <c r="A694" s="338"/>
      <c r="B694" s="323"/>
      <c r="C694" s="323"/>
      <c r="D694" s="339"/>
      <c r="E694" s="323"/>
      <c r="F694" s="323"/>
      <c r="G694" s="323"/>
    </row>
    <row r="695" spans="1:7">
      <c r="A695" s="338"/>
      <c r="B695" s="323"/>
      <c r="C695" s="323"/>
      <c r="D695" s="339"/>
      <c r="E695" s="323"/>
      <c r="F695" s="323"/>
      <c r="G695" s="323"/>
    </row>
    <row r="696" spans="1:7">
      <c r="A696" s="338"/>
      <c r="B696" s="323"/>
      <c r="C696" s="323"/>
      <c r="D696" s="339"/>
      <c r="E696" s="323"/>
      <c r="F696" s="323"/>
      <c r="G696" s="323"/>
    </row>
    <row r="697" spans="1:7">
      <c r="A697" s="338"/>
      <c r="B697" s="323"/>
      <c r="C697" s="323"/>
      <c r="D697" s="339"/>
      <c r="E697" s="323"/>
      <c r="F697" s="323"/>
      <c r="G697" s="323"/>
    </row>
    <row r="698" spans="1:7">
      <c r="A698" s="338"/>
      <c r="B698" s="323"/>
      <c r="C698" s="323"/>
      <c r="D698" s="339"/>
      <c r="E698" s="323"/>
      <c r="F698" s="323"/>
      <c r="G698" s="323"/>
    </row>
    <row r="699" spans="1:7">
      <c r="A699" s="338"/>
      <c r="B699" s="323"/>
      <c r="C699" s="323"/>
      <c r="D699" s="339"/>
      <c r="E699" s="323"/>
      <c r="F699" s="323"/>
      <c r="G699" s="323"/>
    </row>
    <row r="700" spans="1:7">
      <c r="A700" s="338"/>
      <c r="B700" s="323"/>
      <c r="C700" s="323"/>
      <c r="D700" s="339"/>
      <c r="E700" s="323"/>
      <c r="F700" s="323"/>
      <c r="G700" s="323"/>
    </row>
    <row r="701" spans="1:7">
      <c r="A701" s="338"/>
      <c r="B701" s="323"/>
      <c r="C701" s="323"/>
      <c r="D701" s="339"/>
      <c r="E701" s="323"/>
      <c r="F701" s="323"/>
      <c r="G701" s="323"/>
    </row>
    <row r="702" spans="1:7">
      <c r="A702" s="338"/>
      <c r="B702" s="323"/>
      <c r="C702" s="323"/>
      <c r="D702" s="339"/>
      <c r="E702" s="323"/>
      <c r="F702" s="323"/>
      <c r="G702" s="323"/>
    </row>
    <row r="703" spans="1:7">
      <c r="A703" s="338"/>
      <c r="B703" s="323"/>
      <c r="C703" s="323"/>
      <c r="D703" s="339"/>
      <c r="E703" s="323"/>
      <c r="F703" s="323"/>
      <c r="G703" s="323"/>
    </row>
    <row r="704" spans="1:7">
      <c r="A704" s="338"/>
      <c r="B704" s="323"/>
      <c r="C704" s="323"/>
      <c r="D704" s="339"/>
      <c r="E704" s="323"/>
      <c r="F704" s="323"/>
      <c r="G704" s="323"/>
    </row>
    <row r="705" spans="1:7">
      <c r="A705" s="338"/>
      <c r="B705" s="323"/>
      <c r="C705" s="323"/>
      <c r="D705" s="339"/>
      <c r="E705" s="323"/>
      <c r="F705" s="323"/>
      <c r="G705" s="323"/>
    </row>
    <row r="706" spans="1:7">
      <c r="A706" s="338"/>
      <c r="B706" s="323"/>
      <c r="C706" s="323"/>
      <c r="D706" s="339"/>
      <c r="E706" s="323"/>
      <c r="F706" s="323"/>
      <c r="G706" s="323"/>
    </row>
    <row r="707" spans="1:7">
      <c r="A707" s="338"/>
      <c r="B707" s="323"/>
      <c r="C707" s="323"/>
      <c r="D707" s="339"/>
      <c r="E707" s="323"/>
      <c r="F707" s="323"/>
      <c r="G707" s="323"/>
    </row>
    <row r="708" spans="1:7">
      <c r="A708" s="338"/>
      <c r="B708" s="323"/>
      <c r="C708" s="323"/>
      <c r="D708" s="339"/>
      <c r="E708" s="323"/>
      <c r="F708" s="323"/>
      <c r="G708" s="323"/>
    </row>
    <row r="709" spans="1:7">
      <c r="A709" s="338"/>
      <c r="B709" s="323"/>
      <c r="C709" s="323"/>
      <c r="D709" s="339"/>
      <c r="E709" s="323"/>
      <c r="F709" s="323"/>
      <c r="G709" s="323"/>
    </row>
    <row r="710" spans="1:7">
      <c r="A710" s="338"/>
      <c r="B710" s="323"/>
      <c r="C710" s="323"/>
      <c r="D710" s="339"/>
      <c r="E710" s="323"/>
      <c r="F710" s="323"/>
      <c r="G710" s="323"/>
    </row>
    <row r="711" spans="1:7">
      <c r="A711" s="338"/>
      <c r="B711" s="323"/>
      <c r="C711" s="323"/>
      <c r="D711" s="339"/>
      <c r="E711" s="323"/>
      <c r="F711" s="323"/>
      <c r="G711" s="323"/>
    </row>
    <row r="712" spans="1:7">
      <c r="A712" s="338"/>
      <c r="B712" s="323"/>
      <c r="C712" s="323"/>
      <c r="D712" s="339"/>
      <c r="E712" s="323"/>
      <c r="F712" s="323"/>
      <c r="G712" s="323"/>
    </row>
    <row r="713" spans="1:7">
      <c r="A713" s="338"/>
      <c r="B713" s="323"/>
      <c r="C713" s="323"/>
      <c r="D713" s="339"/>
      <c r="E713" s="323"/>
      <c r="F713" s="323"/>
      <c r="G713" s="323"/>
    </row>
    <row r="714" spans="1:7">
      <c r="A714" s="338"/>
      <c r="B714" s="323"/>
      <c r="C714" s="323"/>
      <c r="D714" s="339"/>
      <c r="E714" s="323"/>
      <c r="F714" s="323"/>
      <c r="G714" s="323"/>
    </row>
    <row r="715" spans="1:7">
      <c r="A715" s="338"/>
      <c r="B715" s="323"/>
      <c r="C715" s="323"/>
      <c r="D715" s="339"/>
      <c r="E715" s="323"/>
      <c r="F715" s="323"/>
      <c r="G715" s="323"/>
    </row>
    <row r="716" spans="1:7">
      <c r="A716" s="338"/>
      <c r="B716" s="323"/>
      <c r="C716" s="323"/>
      <c r="D716" s="339"/>
      <c r="E716" s="323"/>
      <c r="F716" s="323"/>
      <c r="G716" s="323"/>
    </row>
    <row r="717" spans="1:7">
      <c r="A717" s="338"/>
      <c r="B717" s="323"/>
      <c r="C717" s="323"/>
      <c r="D717" s="339"/>
      <c r="E717" s="323"/>
      <c r="F717" s="323"/>
      <c r="G717" s="323"/>
    </row>
    <row r="718" spans="1:7">
      <c r="A718" s="338"/>
      <c r="B718" s="323"/>
      <c r="C718" s="323"/>
      <c r="D718" s="339"/>
      <c r="E718" s="323"/>
      <c r="F718" s="323"/>
      <c r="G718" s="323"/>
    </row>
    <row r="719" spans="1:7">
      <c r="A719" s="338"/>
      <c r="B719" s="323"/>
      <c r="C719" s="323"/>
      <c r="D719" s="339"/>
      <c r="E719" s="323"/>
      <c r="F719" s="323"/>
      <c r="G719" s="323"/>
    </row>
    <row r="720" spans="1:7">
      <c r="A720" s="338"/>
      <c r="B720" s="323"/>
      <c r="C720" s="323"/>
      <c r="D720" s="339"/>
      <c r="E720" s="323"/>
      <c r="F720" s="323"/>
      <c r="G720" s="323"/>
    </row>
    <row r="721" spans="1:7">
      <c r="A721" s="338"/>
      <c r="B721" s="323"/>
      <c r="C721" s="323"/>
      <c r="D721" s="339"/>
      <c r="E721" s="323"/>
      <c r="F721" s="323"/>
      <c r="G721" s="323"/>
    </row>
    <row r="722" spans="1:7">
      <c r="A722" s="338"/>
      <c r="B722" s="323"/>
      <c r="C722" s="323"/>
      <c r="D722" s="339"/>
      <c r="E722" s="323"/>
      <c r="F722" s="323"/>
      <c r="G722" s="323"/>
    </row>
    <row r="723" spans="1:7">
      <c r="A723" s="338"/>
      <c r="B723" s="323"/>
      <c r="C723" s="323"/>
      <c r="D723" s="339"/>
      <c r="E723" s="323"/>
      <c r="F723" s="323"/>
      <c r="G723" s="323"/>
    </row>
    <row r="724" spans="1:7">
      <c r="A724" s="338"/>
      <c r="B724" s="323"/>
      <c r="C724" s="323"/>
      <c r="D724" s="339"/>
      <c r="E724" s="323"/>
      <c r="F724" s="323"/>
      <c r="G724" s="323"/>
    </row>
    <row r="725" spans="1:7">
      <c r="A725" s="338"/>
      <c r="B725" s="323"/>
      <c r="C725" s="323"/>
      <c r="D725" s="339"/>
      <c r="E725" s="323"/>
      <c r="F725" s="323"/>
      <c r="G725" s="323"/>
    </row>
    <row r="726" spans="1:7">
      <c r="A726" s="338"/>
      <c r="B726" s="323"/>
      <c r="C726" s="323"/>
      <c r="D726" s="339"/>
      <c r="E726" s="323"/>
      <c r="F726" s="323"/>
      <c r="G726" s="323"/>
    </row>
    <row r="727" spans="1:7">
      <c r="A727" s="338"/>
      <c r="B727" s="323"/>
      <c r="C727" s="323"/>
      <c r="D727" s="339"/>
      <c r="E727" s="323"/>
      <c r="F727" s="323"/>
      <c r="G727" s="323"/>
    </row>
    <row r="728" spans="1:7">
      <c r="A728" s="338"/>
      <c r="B728" s="323"/>
      <c r="C728" s="323"/>
      <c r="D728" s="339"/>
      <c r="E728" s="323"/>
      <c r="F728" s="323"/>
      <c r="G728" s="323"/>
    </row>
    <row r="729" spans="1:7">
      <c r="A729" s="338"/>
      <c r="B729" s="323"/>
      <c r="C729" s="323"/>
      <c r="D729" s="339"/>
      <c r="E729" s="323"/>
      <c r="F729" s="323"/>
      <c r="G729" s="323"/>
    </row>
    <row r="730" spans="1:7">
      <c r="A730" s="338"/>
      <c r="B730" s="323"/>
      <c r="C730" s="323"/>
      <c r="D730" s="339"/>
      <c r="E730" s="323"/>
      <c r="F730" s="323"/>
      <c r="G730" s="323"/>
    </row>
    <row r="731" spans="1:7">
      <c r="A731" s="338"/>
      <c r="B731" s="323"/>
      <c r="C731" s="323"/>
      <c r="D731" s="339"/>
      <c r="E731" s="323"/>
      <c r="F731" s="323"/>
      <c r="G731" s="323"/>
    </row>
    <row r="732" spans="1:7">
      <c r="A732" s="338"/>
      <c r="B732" s="323"/>
      <c r="C732" s="323"/>
      <c r="D732" s="339"/>
      <c r="E732" s="323"/>
      <c r="F732" s="323"/>
      <c r="G732" s="323"/>
    </row>
    <row r="733" spans="1:7">
      <c r="A733" s="338"/>
      <c r="B733" s="323"/>
      <c r="C733" s="323"/>
      <c r="D733" s="339"/>
      <c r="E733" s="323"/>
      <c r="F733" s="323"/>
      <c r="G733" s="323"/>
    </row>
    <row r="734" spans="1:7">
      <c r="A734" s="338"/>
      <c r="B734" s="323"/>
      <c r="C734" s="323"/>
      <c r="D734" s="339"/>
      <c r="E734" s="323"/>
      <c r="F734" s="323"/>
      <c r="G734" s="323"/>
    </row>
    <row r="735" spans="1:7">
      <c r="A735" s="338"/>
      <c r="B735" s="323"/>
      <c r="C735" s="323"/>
      <c r="D735" s="339"/>
      <c r="E735" s="323"/>
      <c r="F735" s="323"/>
      <c r="G735" s="323"/>
    </row>
    <row r="736" spans="1:7">
      <c r="A736" s="338"/>
      <c r="B736" s="323"/>
      <c r="C736" s="323"/>
      <c r="D736" s="339"/>
      <c r="E736" s="323"/>
      <c r="F736" s="323"/>
      <c r="G736" s="323"/>
    </row>
    <row r="737" spans="1:7">
      <c r="A737" s="338"/>
      <c r="B737" s="323"/>
      <c r="C737" s="323"/>
      <c r="D737" s="339"/>
      <c r="E737" s="323"/>
      <c r="F737" s="323"/>
      <c r="G737" s="323"/>
    </row>
    <row r="738" spans="1:7">
      <c r="A738" s="338"/>
      <c r="B738" s="323"/>
      <c r="C738" s="323"/>
      <c r="D738" s="339"/>
      <c r="E738" s="323"/>
      <c r="F738" s="323"/>
      <c r="G738" s="323"/>
    </row>
    <row r="739" spans="1:7">
      <c r="A739" s="338"/>
      <c r="B739" s="323"/>
      <c r="C739" s="323"/>
      <c r="D739" s="339"/>
      <c r="E739" s="323"/>
      <c r="F739" s="323"/>
      <c r="G739" s="323"/>
    </row>
    <row r="740" spans="1:7">
      <c r="A740" s="338"/>
      <c r="B740" s="323"/>
      <c r="C740" s="323"/>
      <c r="D740" s="339"/>
      <c r="E740" s="323"/>
      <c r="F740" s="323"/>
      <c r="G740" s="323"/>
    </row>
    <row r="741" spans="1:7">
      <c r="A741" s="338"/>
      <c r="B741" s="323"/>
      <c r="C741" s="323"/>
      <c r="D741" s="339"/>
      <c r="E741" s="323"/>
      <c r="F741" s="323"/>
      <c r="G741" s="323"/>
    </row>
    <row r="742" spans="1:7">
      <c r="A742" s="338"/>
      <c r="B742" s="323"/>
      <c r="C742" s="323"/>
      <c r="D742" s="339"/>
      <c r="E742" s="323"/>
      <c r="F742" s="323"/>
      <c r="G742" s="323"/>
    </row>
    <row r="743" spans="1:7">
      <c r="A743" s="338"/>
      <c r="B743" s="323"/>
      <c r="C743" s="323"/>
      <c r="D743" s="339"/>
      <c r="E743" s="323"/>
      <c r="F743" s="323"/>
      <c r="G743" s="323"/>
    </row>
    <row r="744" spans="1:7">
      <c r="A744" s="338"/>
      <c r="B744" s="323"/>
      <c r="C744" s="323"/>
      <c r="D744" s="339"/>
      <c r="E744" s="323"/>
      <c r="F744" s="323"/>
      <c r="G744" s="323"/>
    </row>
    <row r="745" spans="1:7">
      <c r="A745" s="338"/>
      <c r="B745" s="323"/>
      <c r="C745" s="323"/>
      <c r="D745" s="339"/>
      <c r="E745" s="323"/>
      <c r="F745" s="323"/>
      <c r="G745" s="323"/>
    </row>
    <row r="746" spans="1:7">
      <c r="A746" s="338"/>
      <c r="B746" s="323"/>
      <c r="C746" s="323"/>
      <c r="D746" s="339"/>
      <c r="E746" s="323"/>
      <c r="F746" s="323"/>
      <c r="G746" s="323"/>
    </row>
    <row r="747" spans="1:7">
      <c r="A747" s="338"/>
      <c r="B747" s="323"/>
      <c r="C747" s="323"/>
      <c r="D747" s="339"/>
      <c r="E747" s="323"/>
      <c r="F747" s="323"/>
      <c r="G747" s="323"/>
    </row>
    <row r="748" spans="1:7">
      <c r="A748" s="338"/>
      <c r="B748" s="323"/>
      <c r="C748" s="323"/>
      <c r="D748" s="339"/>
      <c r="E748" s="323"/>
      <c r="F748" s="323"/>
      <c r="G748" s="323"/>
    </row>
    <row r="749" spans="1:7">
      <c r="A749" s="338"/>
      <c r="B749" s="323"/>
      <c r="C749" s="323"/>
      <c r="D749" s="339"/>
      <c r="E749" s="323"/>
      <c r="F749" s="323"/>
      <c r="G749" s="323"/>
    </row>
    <row r="750" spans="1:7">
      <c r="A750" s="338"/>
      <c r="B750" s="323"/>
      <c r="C750" s="323"/>
      <c r="D750" s="339"/>
      <c r="E750" s="323"/>
      <c r="F750" s="323"/>
      <c r="G750" s="323"/>
    </row>
    <row r="751" spans="1:7">
      <c r="A751" s="338"/>
      <c r="B751" s="323"/>
      <c r="C751" s="323"/>
      <c r="D751" s="339"/>
      <c r="E751" s="323"/>
      <c r="F751" s="323"/>
      <c r="G751" s="323"/>
    </row>
    <row r="752" spans="1:7">
      <c r="A752" s="338"/>
      <c r="B752" s="323"/>
      <c r="C752" s="323"/>
      <c r="D752" s="339"/>
      <c r="E752" s="323"/>
      <c r="F752" s="323"/>
      <c r="G752" s="323"/>
    </row>
    <row r="753" spans="1:7">
      <c r="A753" s="338"/>
      <c r="B753" s="323"/>
      <c r="C753" s="323"/>
      <c r="D753" s="339"/>
      <c r="E753" s="323"/>
      <c r="F753" s="323"/>
      <c r="G753" s="323"/>
    </row>
    <row r="754" spans="1:7">
      <c r="A754" s="338"/>
      <c r="B754" s="323"/>
      <c r="C754" s="323"/>
      <c r="D754" s="339"/>
      <c r="E754" s="323"/>
      <c r="F754" s="323"/>
      <c r="G754" s="323"/>
    </row>
    <row r="755" spans="1:7">
      <c r="A755" s="338"/>
      <c r="B755" s="323"/>
      <c r="C755" s="323"/>
      <c r="D755" s="339"/>
      <c r="E755" s="323"/>
      <c r="F755" s="323"/>
      <c r="G755" s="323"/>
    </row>
    <row r="756" spans="1:7">
      <c r="A756" s="338"/>
      <c r="B756" s="323"/>
      <c r="C756" s="323"/>
      <c r="D756" s="339"/>
      <c r="E756" s="323"/>
      <c r="F756" s="323"/>
      <c r="G756" s="323"/>
    </row>
    <row r="757" spans="1:7">
      <c r="A757" s="338"/>
      <c r="B757" s="323"/>
      <c r="C757" s="323"/>
      <c r="D757" s="339"/>
      <c r="E757" s="323"/>
      <c r="F757" s="323"/>
      <c r="G757" s="323"/>
    </row>
    <row r="758" spans="1:7">
      <c r="A758" s="338"/>
      <c r="B758" s="323"/>
      <c r="C758" s="323"/>
      <c r="D758" s="339"/>
      <c r="E758" s="323"/>
      <c r="F758" s="323"/>
      <c r="G758" s="323"/>
    </row>
    <row r="759" spans="1:7">
      <c r="A759" s="338"/>
      <c r="B759" s="323"/>
      <c r="C759" s="323"/>
      <c r="D759" s="339"/>
      <c r="E759" s="323"/>
      <c r="F759" s="323"/>
      <c r="G759" s="323"/>
    </row>
    <row r="760" spans="1:7">
      <c r="A760" s="338"/>
      <c r="B760" s="323"/>
      <c r="C760" s="323"/>
      <c r="D760" s="339"/>
      <c r="E760" s="323"/>
      <c r="F760" s="323"/>
      <c r="G760" s="323"/>
    </row>
    <row r="761" spans="1:7">
      <c r="A761" s="338"/>
      <c r="B761" s="323"/>
      <c r="C761" s="323"/>
      <c r="D761" s="339"/>
      <c r="E761" s="323"/>
      <c r="F761" s="323"/>
      <c r="G761" s="323"/>
    </row>
    <row r="762" spans="1:7">
      <c r="A762" s="338"/>
      <c r="B762" s="323"/>
      <c r="C762" s="323"/>
      <c r="D762" s="339"/>
      <c r="E762" s="323"/>
      <c r="F762" s="323"/>
      <c r="G762" s="323"/>
    </row>
    <row r="763" spans="1:7">
      <c r="A763" s="338"/>
      <c r="B763" s="323"/>
      <c r="C763" s="323"/>
      <c r="D763" s="339"/>
      <c r="E763" s="323"/>
      <c r="F763" s="323"/>
      <c r="G763" s="323"/>
    </row>
    <row r="764" spans="1:7">
      <c r="A764" s="338"/>
      <c r="B764" s="323"/>
      <c r="C764" s="323"/>
      <c r="D764" s="339"/>
      <c r="E764" s="323"/>
      <c r="F764" s="323"/>
      <c r="G764" s="323"/>
    </row>
    <row r="765" spans="1:7">
      <c r="A765" s="338"/>
      <c r="B765" s="323"/>
      <c r="C765" s="323"/>
      <c r="D765" s="339"/>
      <c r="E765" s="323"/>
      <c r="F765" s="323"/>
      <c r="G765" s="323"/>
    </row>
    <row r="766" spans="1:7">
      <c r="A766" s="338"/>
      <c r="B766" s="323"/>
      <c r="C766" s="323"/>
      <c r="D766" s="339"/>
      <c r="E766" s="323"/>
      <c r="F766" s="323"/>
      <c r="G766" s="323"/>
    </row>
    <row r="767" spans="1:7">
      <c r="A767" s="338"/>
      <c r="B767" s="323"/>
      <c r="C767" s="323"/>
      <c r="D767" s="339"/>
      <c r="E767" s="323"/>
      <c r="F767" s="323"/>
      <c r="G767" s="323"/>
    </row>
    <row r="768" spans="1:7">
      <c r="A768" s="338"/>
      <c r="B768" s="323"/>
      <c r="C768" s="323"/>
      <c r="D768" s="339"/>
      <c r="E768" s="323"/>
      <c r="F768" s="323"/>
      <c r="G768" s="323"/>
    </row>
    <row r="769" spans="1:7">
      <c r="A769" s="338"/>
      <c r="B769" s="323"/>
      <c r="C769" s="323"/>
      <c r="D769" s="339"/>
      <c r="E769" s="323"/>
      <c r="F769" s="323"/>
      <c r="G769" s="323"/>
    </row>
    <row r="770" spans="1:7">
      <c r="A770" s="338"/>
      <c r="B770" s="323"/>
      <c r="C770" s="323"/>
      <c r="D770" s="339"/>
      <c r="E770" s="323"/>
      <c r="F770" s="323"/>
      <c r="G770" s="323"/>
    </row>
    <row r="771" spans="1:7">
      <c r="A771" s="338"/>
      <c r="B771" s="323"/>
      <c r="C771" s="323"/>
      <c r="D771" s="339"/>
      <c r="E771" s="323"/>
      <c r="F771" s="323"/>
      <c r="G771" s="323"/>
    </row>
    <row r="772" spans="1:7">
      <c r="A772" s="338"/>
      <c r="B772" s="323"/>
      <c r="C772" s="323"/>
      <c r="D772" s="339"/>
      <c r="E772" s="323"/>
      <c r="F772" s="323"/>
      <c r="G772" s="323"/>
    </row>
    <row r="773" spans="1:7">
      <c r="A773" s="338"/>
      <c r="B773" s="323"/>
      <c r="C773" s="323"/>
      <c r="D773" s="339"/>
      <c r="E773" s="323"/>
      <c r="F773" s="323"/>
      <c r="G773" s="323"/>
    </row>
    <row r="774" spans="1:7">
      <c r="A774" s="338"/>
      <c r="B774" s="323"/>
      <c r="C774" s="323"/>
      <c r="D774" s="339"/>
      <c r="E774" s="323"/>
      <c r="F774" s="323"/>
      <c r="G774" s="323"/>
    </row>
    <row r="775" spans="1:7">
      <c r="A775" s="338"/>
      <c r="B775" s="323"/>
      <c r="C775" s="323"/>
      <c r="D775" s="339"/>
      <c r="E775" s="323"/>
      <c r="F775" s="323"/>
      <c r="G775" s="323"/>
    </row>
    <row r="776" spans="1:7">
      <c r="A776" s="338"/>
      <c r="B776" s="323"/>
      <c r="C776" s="323"/>
      <c r="D776" s="339"/>
      <c r="E776" s="323"/>
      <c r="F776" s="323"/>
      <c r="G776" s="323"/>
    </row>
    <row r="777" spans="1:7">
      <c r="A777" s="338"/>
      <c r="B777" s="323"/>
      <c r="C777" s="323"/>
      <c r="D777" s="339"/>
      <c r="E777" s="323"/>
      <c r="F777" s="323"/>
      <c r="G777" s="323"/>
    </row>
    <row r="778" spans="1:7">
      <c r="A778" s="338"/>
      <c r="B778" s="323"/>
      <c r="C778" s="323"/>
      <c r="D778" s="339"/>
      <c r="E778" s="323"/>
      <c r="F778" s="323"/>
      <c r="G778" s="323"/>
    </row>
    <row r="779" spans="1:7">
      <c r="A779" s="338"/>
      <c r="B779" s="323"/>
      <c r="C779" s="323"/>
      <c r="D779" s="339"/>
      <c r="E779" s="323"/>
      <c r="F779" s="323"/>
      <c r="G779" s="323"/>
    </row>
    <row r="780" spans="1:7">
      <c r="A780" s="338"/>
      <c r="B780" s="323"/>
      <c r="C780" s="323"/>
      <c r="D780" s="339"/>
      <c r="E780" s="323"/>
      <c r="F780" s="323"/>
      <c r="G780" s="323"/>
    </row>
    <row r="781" spans="1:7">
      <c r="A781" s="338"/>
      <c r="B781" s="323"/>
      <c r="C781" s="323"/>
      <c r="D781" s="339"/>
      <c r="E781" s="323"/>
      <c r="F781" s="323"/>
      <c r="G781" s="323"/>
    </row>
    <row r="782" spans="1:7">
      <c r="A782" s="338"/>
      <c r="B782" s="323"/>
      <c r="C782" s="323"/>
      <c r="D782" s="339"/>
      <c r="E782" s="323"/>
      <c r="F782" s="323"/>
      <c r="G782" s="323"/>
    </row>
    <row r="783" spans="1:7">
      <c r="A783" s="338"/>
      <c r="B783" s="323"/>
      <c r="C783" s="323"/>
      <c r="D783" s="339"/>
      <c r="E783" s="323"/>
      <c r="F783" s="323"/>
      <c r="G783" s="323"/>
    </row>
    <row r="784" spans="1:7">
      <c r="A784" s="338"/>
      <c r="B784" s="323"/>
      <c r="C784" s="323"/>
      <c r="D784" s="339"/>
      <c r="E784" s="323"/>
      <c r="F784" s="323"/>
      <c r="G784" s="323"/>
    </row>
    <row r="785" spans="1:7">
      <c r="A785" s="338"/>
      <c r="B785" s="323"/>
      <c r="C785" s="323"/>
      <c r="D785" s="339"/>
      <c r="E785" s="323"/>
      <c r="F785" s="323"/>
      <c r="G785" s="323"/>
    </row>
    <row r="786" spans="1:7">
      <c r="A786" s="338"/>
      <c r="B786" s="323"/>
      <c r="C786" s="323"/>
      <c r="D786" s="339"/>
      <c r="E786" s="323"/>
      <c r="F786" s="323"/>
      <c r="G786" s="323"/>
    </row>
    <row r="787" spans="1:7">
      <c r="A787" s="338"/>
      <c r="B787" s="323"/>
      <c r="C787" s="323"/>
      <c r="D787" s="339"/>
      <c r="E787" s="323"/>
      <c r="F787" s="323"/>
      <c r="G787" s="323"/>
    </row>
    <row r="788" spans="1:7">
      <c r="A788" s="338"/>
      <c r="B788" s="323"/>
      <c r="C788" s="323"/>
      <c r="D788" s="339"/>
      <c r="E788" s="323"/>
      <c r="F788" s="323"/>
      <c r="G788" s="323"/>
    </row>
    <row r="789" spans="1:7">
      <c r="A789" s="338"/>
      <c r="B789" s="323"/>
      <c r="C789" s="323"/>
      <c r="D789" s="339"/>
      <c r="E789" s="323"/>
      <c r="F789" s="323"/>
      <c r="G789" s="323"/>
    </row>
    <row r="790" spans="1:7">
      <c r="A790" s="338"/>
      <c r="B790" s="323"/>
      <c r="C790" s="323"/>
      <c r="D790" s="339"/>
      <c r="E790" s="323"/>
      <c r="F790" s="323"/>
      <c r="G790" s="323"/>
    </row>
    <row r="791" spans="1:7">
      <c r="A791" s="338"/>
      <c r="B791" s="323"/>
      <c r="C791" s="323"/>
      <c r="D791" s="339"/>
      <c r="E791" s="323"/>
      <c r="F791" s="323"/>
      <c r="G791" s="323"/>
    </row>
    <row r="792" spans="1:7">
      <c r="A792" s="338"/>
      <c r="B792" s="323"/>
      <c r="C792" s="323"/>
      <c r="D792" s="339"/>
      <c r="E792" s="323"/>
      <c r="F792" s="323"/>
      <c r="G792" s="323"/>
    </row>
    <row r="793" spans="1:7">
      <c r="A793" s="338"/>
      <c r="B793" s="323"/>
      <c r="C793" s="323"/>
      <c r="D793" s="339"/>
      <c r="E793" s="323"/>
      <c r="F793" s="323"/>
      <c r="G793" s="323"/>
    </row>
    <row r="794" spans="1:7">
      <c r="A794" s="338"/>
      <c r="B794" s="323"/>
      <c r="C794" s="323"/>
      <c r="D794" s="339"/>
      <c r="E794" s="323"/>
      <c r="F794" s="323"/>
      <c r="G794" s="323"/>
    </row>
    <row r="795" spans="1:7">
      <c r="A795" s="338"/>
      <c r="B795" s="323"/>
      <c r="C795" s="323"/>
      <c r="D795" s="339"/>
      <c r="E795" s="323"/>
      <c r="F795" s="323"/>
      <c r="G795" s="323"/>
    </row>
    <row r="796" spans="1:7">
      <c r="A796" s="338"/>
      <c r="B796" s="323"/>
      <c r="C796" s="323"/>
      <c r="D796" s="339"/>
      <c r="E796" s="323"/>
      <c r="F796" s="323"/>
      <c r="G796" s="323"/>
    </row>
    <row r="797" spans="1:7">
      <c r="A797" s="338"/>
      <c r="B797" s="323"/>
      <c r="C797" s="323"/>
      <c r="D797" s="339"/>
      <c r="E797" s="323"/>
      <c r="F797" s="323"/>
      <c r="G797" s="323"/>
    </row>
    <row r="798" spans="1:7">
      <c r="A798" s="338"/>
      <c r="B798" s="323"/>
      <c r="C798" s="323"/>
      <c r="D798" s="339"/>
      <c r="E798" s="323"/>
      <c r="F798" s="323"/>
      <c r="G798" s="323"/>
    </row>
    <row r="799" spans="1:7">
      <c r="A799" s="338"/>
      <c r="B799" s="323"/>
      <c r="C799" s="323"/>
      <c r="D799" s="339"/>
      <c r="E799" s="323"/>
      <c r="F799" s="323"/>
      <c r="G799" s="323"/>
    </row>
    <row r="800" spans="1:7">
      <c r="A800" s="338"/>
      <c r="B800" s="323"/>
      <c r="C800" s="323"/>
      <c r="D800" s="339"/>
      <c r="E800" s="323"/>
      <c r="F800" s="323"/>
      <c r="G800" s="323"/>
    </row>
    <row r="801" spans="1:7">
      <c r="A801" s="338"/>
      <c r="B801" s="323"/>
      <c r="C801" s="323"/>
      <c r="D801" s="339"/>
      <c r="E801" s="323"/>
      <c r="F801" s="323"/>
      <c r="G801" s="323"/>
    </row>
    <row r="802" spans="1:7">
      <c r="A802" s="338"/>
      <c r="B802" s="323"/>
      <c r="C802" s="323"/>
      <c r="D802" s="339"/>
      <c r="E802" s="323"/>
      <c r="F802" s="323"/>
      <c r="G802" s="323"/>
    </row>
    <row r="803" spans="1:7">
      <c r="A803" s="338"/>
      <c r="B803" s="323"/>
      <c r="C803" s="323"/>
      <c r="D803" s="339"/>
      <c r="E803" s="323"/>
      <c r="F803" s="323"/>
      <c r="G803" s="323"/>
    </row>
    <row r="804" spans="1:7">
      <c r="A804" s="338"/>
      <c r="B804" s="323"/>
      <c r="C804" s="323"/>
      <c r="D804" s="339"/>
      <c r="E804" s="323"/>
      <c r="F804" s="323"/>
      <c r="G804" s="323"/>
    </row>
    <row r="805" spans="1:7">
      <c r="A805" s="338"/>
      <c r="B805" s="323"/>
      <c r="C805" s="323"/>
      <c r="D805" s="339"/>
      <c r="E805" s="323"/>
      <c r="F805" s="323"/>
      <c r="G805" s="323"/>
    </row>
    <row r="806" spans="1:7">
      <c r="A806" s="338"/>
      <c r="B806" s="323"/>
      <c r="C806" s="323"/>
      <c r="D806" s="339"/>
      <c r="E806" s="323"/>
      <c r="F806" s="323"/>
      <c r="G806" s="323"/>
    </row>
    <row r="807" spans="1:7">
      <c r="A807" s="338"/>
      <c r="B807" s="323"/>
      <c r="C807" s="323"/>
      <c r="D807" s="339"/>
      <c r="E807" s="323"/>
      <c r="F807" s="323"/>
      <c r="G807" s="323"/>
    </row>
    <row r="808" spans="1:7">
      <c r="A808" s="338"/>
      <c r="B808" s="323"/>
      <c r="C808" s="323"/>
      <c r="D808" s="339"/>
      <c r="E808" s="323"/>
      <c r="F808" s="323"/>
      <c r="G808" s="323"/>
    </row>
    <row r="809" spans="1:7">
      <c r="A809" s="338"/>
      <c r="B809" s="323"/>
      <c r="C809" s="323"/>
      <c r="D809" s="339"/>
      <c r="E809" s="323"/>
      <c r="F809" s="323"/>
      <c r="G809" s="323"/>
    </row>
    <row r="810" spans="1:7">
      <c r="A810" s="338"/>
      <c r="B810" s="323"/>
      <c r="C810" s="323"/>
      <c r="D810" s="339"/>
      <c r="E810" s="323"/>
      <c r="F810" s="323"/>
      <c r="G810" s="323"/>
    </row>
    <row r="811" spans="1:7">
      <c r="A811" s="338"/>
      <c r="B811" s="323"/>
      <c r="C811" s="323"/>
      <c r="D811" s="339"/>
      <c r="E811" s="323"/>
      <c r="F811" s="323"/>
      <c r="G811" s="323"/>
    </row>
    <row r="812" spans="1:7">
      <c r="A812" s="338"/>
      <c r="B812" s="323"/>
      <c r="C812" s="323"/>
      <c r="D812" s="339"/>
      <c r="E812" s="323"/>
      <c r="F812" s="323"/>
      <c r="G812" s="323"/>
    </row>
    <row r="813" spans="1:7">
      <c r="A813" s="338"/>
      <c r="B813" s="323"/>
      <c r="C813" s="323"/>
      <c r="D813" s="339"/>
      <c r="E813" s="323"/>
      <c r="F813" s="323"/>
      <c r="G813" s="323"/>
    </row>
    <row r="814" spans="1:7">
      <c r="A814" s="338"/>
      <c r="B814" s="323"/>
      <c r="C814" s="323"/>
      <c r="D814" s="339"/>
      <c r="E814" s="323"/>
      <c r="F814" s="323"/>
      <c r="G814" s="323"/>
    </row>
    <row r="815" spans="1:7">
      <c r="A815" s="338"/>
      <c r="B815" s="323"/>
      <c r="C815" s="323"/>
      <c r="D815" s="339"/>
      <c r="E815" s="323"/>
      <c r="F815" s="323"/>
      <c r="G815" s="323"/>
    </row>
    <row r="816" spans="1:7">
      <c r="A816" s="338"/>
      <c r="B816" s="323"/>
      <c r="C816" s="323"/>
      <c r="D816" s="339"/>
      <c r="E816" s="323"/>
      <c r="F816" s="323"/>
      <c r="G816" s="323"/>
    </row>
    <row r="817" spans="1:7">
      <c r="A817" s="338"/>
      <c r="B817" s="323"/>
      <c r="C817" s="323"/>
      <c r="D817" s="339"/>
      <c r="E817" s="323"/>
      <c r="F817" s="323"/>
      <c r="G817" s="323"/>
    </row>
    <row r="818" spans="1:7">
      <c r="A818" s="338"/>
      <c r="B818" s="323"/>
      <c r="C818" s="323"/>
      <c r="D818" s="339"/>
      <c r="E818" s="323"/>
      <c r="F818" s="323"/>
      <c r="G818" s="323"/>
    </row>
    <row r="819" spans="1:7">
      <c r="A819" s="338"/>
      <c r="B819" s="323"/>
      <c r="C819" s="323"/>
      <c r="D819" s="339"/>
      <c r="E819" s="323"/>
      <c r="F819" s="323"/>
      <c r="G819" s="323"/>
    </row>
    <row r="820" spans="1:7">
      <c r="A820" s="338"/>
      <c r="B820" s="323"/>
      <c r="C820" s="323"/>
      <c r="D820" s="339"/>
      <c r="E820" s="323"/>
      <c r="F820" s="323"/>
      <c r="G820" s="323"/>
    </row>
    <row r="821" spans="1:7">
      <c r="A821" s="338"/>
      <c r="B821" s="323"/>
      <c r="C821" s="323"/>
      <c r="D821" s="339"/>
      <c r="E821" s="323"/>
      <c r="F821" s="323"/>
      <c r="G821" s="323"/>
    </row>
    <row r="822" spans="1:7">
      <c r="A822" s="338"/>
      <c r="B822" s="323"/>
      <c r="C822" s="323"/>
      <c r="D822" s="339"/>
      <c r="E822" s="323"/>
      <c r="F822" s="323"/>
      <c r="G822" s="323"/>
    </row>
    <row r="823" spans="1:7">
      <c r="A823" s="338"/>
      <c r="B823" s="323"/>
      <c r="C823" s="323"/>
      <c r="D823" s="339"/>
      <c r="E823" s="323"/>
      <c r="F823" s="323"/>
      <c r="G823" s="323"/>
    </row>
    <row r="824" spans="1:7">
      <c r="A824" s="338"/>
      <c r="B824" s="323"/>
      <c r="C824" s="323"/>
      <c r="D824" s="339"/>
      <c r="E824" s="323"/>
      <c r="F824" s="323"/>
      <c r="G824" s="323"/>
    </row>
    <row r="825" spans="1:7">
      <c r="A825" s="338"/>
      <c r="B825" s="323"/>
      <c r="C825" s="323"/>
      <c r="D825" s="339"/>
      <c r="E825" s="323"/>
      <c r="F825" s="323"/>
      <c r="G825" s="323"/>
    </row>
    <row r="826" spans="1:7">
      <c r="A826" s="338"/>
      <c r="B826" s="323"/>
      <c r="C826" s="323"/>
      <c r="D826" s="339"/>
      <c r="E826" s="323"/>
      <c r="F826" s="323"/>
      <c r="G826" s="323"/>
    </row>
    <row r="827" spans="1:7">
      <c r="A827" s="338"/>
      <c r="B827" s="323"/>
      <c r="C827" s="323"/>
      <c r="D827" s="339"/>
      <c r="E827" s="323"/>
      <c r="F827" s="323"/>
      <c r="G827" s="323"/>
    </row>
    <row r="828" spans="1:7">
      <c r="A828" s="338"/>
      <c r="B828" s="323"/>
      <c r="C828" s="323"/>
      <c r="D828" s="339"/>
      <c r="E828" s="323"/>
      <c r="F828" s="323"/>
      <c r="G828" s="323"/>
    </row>
    <row r="829" spans="1:7">
      <c r="A829" s="338"/>
      <c r="B829" s="323"/>
      <c r="C829" s="323"/>
      <c r="D829" s="339"/>
      <c r="E829" s="323"/>
      <c r="F829" s="323"/>
      <c r="G829" s="323"/>
    </row>
    <row r="830" spans="1:7">
      <c r="A830" s="338"/>
      <c r="B830" s="323"/>
      <c r="C830" s="323"/>
      <c r="D830" s="339"/>
      <c r="E830" s="323"/>
      <c r="F830" s="323"/>
      <c r="G830" s="323"/>
    </row>
    <row r="831" spans="1:7">
      <c r="A831" s="338"/>
      <c r="B831" s="323"/>
      <c r="C831" s="323"/>
      <c r="D831" s="339"/>
      <c r="E831" s="323"/>
      <c r="F831" s="323"/>
      <c r="G831" s="323"/>
    </row>
    <row r="832" spans="1:7">
      <c r="A832" s="338"/>
      <c r="B832" s="323"/>
      <c r="C832" s="323"/>
      <c r="D832" s="339"/>
      <c r="E832" s="323"/>
      <c r="F832" s="323"/>
      <c r="G832" s="323"/>
    </row>
  </sheetData>
  <phoneticPr fontId="13" type="noConversion"/>
  <hyperlinks>
    <hyperlink ref="A181" r:id="rId1" display="http://www.dexonline.com/servlet/ActionServlet?pid=bwebpage&amp;from=&amp;name=Fort+Hall+Trading+Post+Clothes+Horse&amp;listing_id=180911248&amp;dir=1078&amp;heading_id=8343&amp;listing_type=L&amp;url=http%3A%2F%2Fwww.sho-ban.com&amp;last10Saved=true&amp;resultForm=BASIC"/>
    <hyperlink ref="A238" r:id="rId2" display="http://www.dexonline.com/servlet/ActionServlet?pid=breplica&amp;from=&amp;bizName=Heritage+Reflections&amp;listing_id=185722016&amp;dir=1011&amp;heading_id=8343&amp;listing_type=L&amp;address=8610+Overland+Rd&amp;city=BOISE&amp;state=ID&amp;zip_code=&amp;phone=%28208%29+377-4272&amp;last10Saved=true&amp;resultForm=BASIC"/>
    <hyperlink ref="A287" r:id="rId3" display="http://www.dexonline.com/servlet/ActionServlet?pid=breplica&amp;from=&amp;bizName=Kimberly+Nurseries&amp;listing_id=195403922&amp;dir=1105&amp;heading_id=8343&amp;listing_type=L&amp;address=2862+Addison+Ave+E&amp;city=TWIN+FALLS&amp;state=ID&amp;zip_code=&amp;phone=%28208%29+735-3992&amp;last10Saved=true&amp;resultForm=BASIC"/>
    <hyperlink ref="A375" r:id="rId4" display="http://www.dexonline.com/servlet/ActionServlet?pid=breplica&amp;from=&amp;bizName=Peddlers&amp;listing_id=185722038&amp;dir=1011&amp;heading_id=8343&amp;listing_type=L&amp;address=228+E+Plaza&amp;city=EAGLE&amp;state=ID&amp;zip_code=83616+-+5981&amp;phone=%28208%29+939-5651&amp;last10Saved=true&amp;resultForm=BASIC"/>
    <hyperlink ref="A490" r:id="rId5" display="http://www.dexonline.com/servlet/ActionServlet?pid=bfastfacts&amp;from=&amp;businessRecordID=-2qdhf0fu9rbiimhnm39n5r5gdu&amp;businessName=Wild+Violet&amp;fastFactsRequestID=7954&amp;headingID=8343&amp;listingID=189866482&amp;productID=1078&amp;listingType=L&amp;last10Saved=true&amp;resultForm=BASIC"/>
  </hyperlinks>
  <pageMargins left="0.75" right="0.75" top="1" bottom="1" header="0.5" footer="0.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C2:D14"/>
  <sheetViews>
    <sheetView workbookViewId="0">
      <selection activeCell="H26" sqref="H26"/>
    </sheetView>
  </sheetViews>
  <sheetFormatPr defaultRowHeight="12.75"/>
  <cols>
    <col min="1" max="1" width="19.85546875" customWidth="1"/>
  </cols>
  <sheetData>
    <row r="2" spans="3:4">
      <c r="C2" s="342"/>
    </row>
    <row r="4" spans="3:4">
      <c r="C4" s="342"/>
    </row>
    <row r="6" spans="3:4">
      <c r="C6" s="342"/>
    </row>
    <row r="8" spans="3:4">
      <c r="C8" s="342"/>
      <c r="D8" s="297"/>
    </row>
    <row r="10" spans="3:4">
      <c r="C10" s="342"/>
    </row>
    <row r="12" spans="3:4">
      <c r="C12" s="342"/>
    </row>
    <row r="14" spans="3:4">
      <c r="C14" s="3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Pro-forma income-exp</vt:lpstr>
      <vt:lpstr>breakeven</vt:lpstr>
      <vt:lpstr>Loan Table</vt:lpstr>
      <vt:lpstr>Balance sheet</vt:lpstr>
      <vt:lpstr>gift shop listing</vt:lpstr>
      <vt:lpstr>Sheet1</vt:lpstr>
      <vt:lpstr>Annual_interest_rate</vt:lpstr>
      <vt:lpstr>Calculated_payment</vt:lpstr>
      <vt:lpstr>Entered_payment</vt:lpstr>
      <vt:lpstr>First_payment_due</vt:lpstr>
      <vt:lpstr>First_payment_no</vt:lpstr>
      <vt:lpstr>Loan</vt:lpstr>
      <vt:lpstr>Loan_amount</vt:lpstr>
      <vt:lpstr>Payments_per_year</vt:lpstr>
      <vt:lpstr>Pmt_to_use</vt:lpstr>
      <vt:lpstr>Table_beg_bal</vt:lpstr>
      <vt:lpstr>Table_prior_interest</vt:lpstr>
      <vt:lpstr>Term_in_years</vt:lpstr>
    </vt:vector>
  </TitlesOfParts>
  <Company>Micron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Vycital</dc:creator>
  <cp:lastModifiedBy>klabrum</cp:lastModifiedBy>
  <cp:lastPrinted>2003-10-30T16:52:22Z</cp:lastPrinted>
  <dcterms:created xsi:type="dcterms:W3CDTF">2000-10-23T17:55:20Z</dcterms:created>
  <dcterms:modified xsi:type="dcterms:W3CDTF">2011-04-26T21:51:21Z</dcterms:modified>
</cp:coreProperties>
</file>